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E:\MEGA\REK_OS_PVL_VD_MIREJOVICE\03_DSP\_PROFESE\ROZPOČET\"/>
    </mc:Choice>
  </mc:AlternateContent>
  <xr:revisionPtr revIDLastSave="0" documentId="13_ncr:1_{6F18448F-C063-4870-A753-743F49072A8B}" xr6:coauthVersionLast="47" xr6:coauthVersionMax="47" xr10:uidLastSave="{00000000-0000-0000-0000-000000000000}"/>
  <bookViews>
    <workbookView xWindow="5955" yWindow="4680" windowWidth="18450" windowHeight="12405" xr2:uid="{00000000-000D-0000-FFFF-FFFF00000000}"/>
  </bookViews>
  <sheets>
    <sheet name="Rekapitulace stavby" sheetId="1" r:id="rId1"/>
    <sheet name="ARS - Architektonicko-sta..." sheetId="2" r:id="rId2"/>
    <sheet name="ZTI - Zdravotechnické ins..." sheetId="3" r:id="rId3"/>
    <sheet name="ÚT - Ústřední topení" sheetId="4" r:id="rId4"/>
    <sheet name="E - Elektroinstalace - si..." sheetId="5" r:id="rId5"/>
    <sheet name="VZT - Vzduchotechnika" sheetId="6" r:id="rId6"/>
    <sheet name="VRN - Vedlejší rozpočtové..." sheetId="7" r:id="rId7"/>
  </sheets>
  <definedNames>
    <definedName name="_xlnm._FilterDatabase" localSheetId="1" hidden="1">'ARS - Architektonicko-sta...'!$C$134:$K$396</definedName>
    <definedName name="_xlnm._FilterDatabase" localSheetId="4" hidden="1">'E - Elektroinstalace - si...'!$C$122:$K$157</definedName>
    <definedName name="_xlnm._FilterDatabase" localSheetId="3" hidden="1">'ÚT - Ústřední topení'!$C$119:$K$133</definedName>
    <definedName name="_xlnm._FilterDatabase" localSheetId="6" hidden="1">'VRN - Vedlejší rozpočtové...'!$C$118:$K$124</definedName>
    <definedName name="_xlnm._FilterDatabase" localSheetId="5" hidden="1">'VZT - Vzduchotechnika'!$C$118:$K$133</definedName>
    <definedName name="_xlnm._FilterDatabase" localSheetId="2" hidden="1">'ZTI - Zdravotechnické ins...'!$C$122:$K$171</definedName>
    <definedName name="_xlnm.Print_Titles" localSheetId="1">'ARS - Architektonicko-sta...'!$134:$134</definedName>
    <definedName name="_xlnm.Print_Titles" localSheetId="4">'E - Elektroinstalace - si...'!$122:$122</definedName>
    <definedName name="_xlnm.Print_Titles" localSheetId="0">'Rekapitulace stavby'!$92:$92</definedName>
    <definedName name="_xlnm.Print_Titles" localSheetId="3">'ÚT - Ústřední topení'!$119:$119</definedName>
    <definedName name="_xlnm.Print_Titles" localSheetId="6">'VRN - Vedlejší rozpočtové...'!$118:$118</definedName>
    <definedName name="_xlnm.Print_Titles" localSheetId="5">'VZT - Vzduchotechnika'!$118:$118</definedName>
    <definedName name="_xlnm.Print_Titles" localSheetId="2">'ZTI - Zdravotechnické ins...'!$122:$122</definedName>
    <definedName name="_xlnm.Print_Area" localSheetId="1">'ARS - Architektonicko-sta...'!$C$4:$J$76,'ARS - Architektonicko-sta...'!$C$82:$J$116,'ARS - Architektonicko-sta...'!$C$122:$K$396</definedName>
    <definedName name="_xlnm.Print_Area" localSheetId="4">'E - Elektroinstalace - si...'!$C$4:$J$76,'E - Elektroinstalace - si...'!$C$82:$J$104,'E - Elektroinstalace - si...'!$C$110:$K$157</definedName>
    <definedName name="_xlnm.Print_Area" localSheetId="0">'Rekapitulace stavby'!$D$4:$AO$76,'Rekapitulace stavby'!$C$82:$AQ$101</definedName>
    <definedName name="_xlnm.Print_Area" localSheetId="3">'ÚT - Ústřední topení'!$C$4:$J$76,'ÚT - Ústřední topení'!$C$82:$J$101,'ÚT - Ústřední topení'!$C$107:$K$133</definedName>
    <definedName name="_xlnm.Print_Area" localSheetId="6">'VRN - Vedlejší rozpočtové...'!$C$4:$J$76,'VRN - Vedlejší rozpočtové...'!$C$82:$J$100,'VRN - Vedlejší rozpočtové...'!$C$106:$K$124</definedName>
    <definedName name="_xlnm.Print_Area" localSheetId="5">'VZT - Vzduchotechnika'!$C$4:$J$76,'VZT - Vzduchotechnika'!$C$82:$J$100,'VZT - Vzduchotechnika'!$C$106:$K$133</definedName>
    <definedName name="_xlnm.Print_Area" localSheetId="2">'ZTI - Zdravotechnické ins...'!$C$4:$J$76,'ZTI - Zdravotechnické ins...'!$C$82:$J$104,'ZTI - Zdravotechnické ins...'!$C$110:$K$171</definedName>
  </definedNames>
  <calcPr calcId="191029"/>
</workbook>
</file>

<file path=xl/calcChain.xml><?xml version="1.0" encoding="utf-8"?>
<calcChain xmlns="http://schemas.openxmlformats.org/spreadsheetml/2006/main">
  <c r="J18" i="7" l="1"/>
  <c r="E18" i="7"/>
  <c r="F92" i="7" s="1"/>
  <c r="J17" i="7"/>
  <c r="J302" i="2"/>
  <c r="J300" i="2"/>
  <c r="H338" i="2"/>
  <c r="H340" i="2"/>
  <c r="H336" i="2" s="1"/>
  <c r="H294" i="2"/>
  <c r="H181" i="2"/>
  <c r="H182" i="2"/>
  <c r="H174" i="2"/>
  <c r="H175" i="2"/>
  <c r="H155" i="2"/>
  <c r="H154" i="2"/>
  <c r="J312" i="2"/>
  <c r="BK312" i="2"/>
  <c r="BI312" i="2"/>
  <c r="BH312" i="2"/>
  <c r="BG312" i="2"/>
  <c r="BE312" i="2"/>
  <c r="T312" i="2"/>
  <c r="R312" i="2"/>
  <c r="P312" i="2"/>
  <c r="BF312" i="2"/>
  <c r="J37" i="7"/>
  <c r="J36" i="7"/>
  <c r="AY100" i="1"/>
  <c r="J35" i="7"/>
  <c r="AX100" i="1" s="1"/>
  <c r="BI124" i="7"/>
  <c r="BH124" i="7"/>
  <c r="BG124" i="7"/>
  <c r="BE124" i="7"/>
  <c r="T124" i="7"/>
  <c r="T123" i="7"/>
  <c r="R124" i="7"/>
  <c r="R123" i="7" s="1"/>
  <c r="P124" i="7"/>
  <c r="P123" i="7"/>
  <c r="BI122" i="7"/>
  <c r="BH122" i="7"/>
  <c r="BG122" i="7"/>
  <c r="BE122" i="7"/>
  <c r="T122" i="7"/>
  <c r="T121" i="7"/>
  <c r="T120" i="7" s="1"/>
  <c r="T119" i="7" s="1"/>
  <c r="R122" i="7"/>
  <c r="R121" i="7" s="1"/>
  <c r="P122" i="7"/>
  <c r="P121" i="7" s="1"/>
  <c r="P120" i="7" s="1"/>
  <c r="P119" i="7" s="1"/>
  <c r="AU100" i="1" s="1"/>
  <c r="J116" i="7"/>
  <c r="F116" i="7"/>
  <c r="J115" i="7"/>
  <c r="F115" i="7"/>
  <c r="F113" i="7"/>
  <c r="E111" i="7"/>
  <c r="J92" i="7"/>
  <c r="J91" i="7"/>
  <c r="F91" i="7"/>
  <c r="F89" i="7"/>
  <c r="E87" i="7"/>
  <c r="J12" i="7"/>
  <c r="J113" i="7" s="1"/>
  <c r="E7" i="7"/>
  <c r="E109" i="7"/>
  <c r="J37" i="6"/>
  <c r="J36" i="6"/>
  <c r="AY99" i="1"/>
  <c r="J35" i="6"/>
  <c r="AX99" i="1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J116" i="6"/>
  <c r="J115" i="6"/>
  <c r="F115" i="6"/>
  <c r="F113" i="6"/>
  <c r="E111" i="6"/>
  <c r="J92" i="6"/>
  <c r="J91" i="6"/>
  <c r="F91" i="6"/>
  <c r="F89" i="6"/>
  <c r="E87" i="6"/>
  <c r="J18" i="6"/>
  <c r="E18" i="6"/>
  <c r="F116" i="6" s="1"/>
  <c r="J17" i="6"/>
  <c r="J12" i="6"/>
  <c r="J113" i="6" s="1"/>
  <c r="E7" i="6"/>
  <c r="E109" i="6" s="1"/>
  <c r="J37" i="5"/>
  <c r="J36" i="5"/>
  <c r="AY98" i="1"/>
  <c r="J35" i="5"/>
  <c r="AX98" i="1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T148" i="5"/>
  <c r="R149" i="5"/>
  <c r="R148" i="5"/>
  <c r="P149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6" i="5"/>
  <c r="BH126" i="5"/>
  <c r="BG126" i="5"/>
  <c r="BE126" i="5"/>
  <c r="T126" i="5"/>
  <c r="T125" i="5" s="1"/>
  <c r="R126" i="5"/>
  <c r="R125" i="5" s="1"/>
  <c r="P126" i="5"/>
  <c r="P125" i="5"/>
  <c r="J120" i="5"/>
  <c r="J119" i="5"/>
  <c r="F119" i="5"/>
  <c r="F117" i="5"/>
  <c r="E115" i="5"/>
  <c r="J92" i="5"/>
  <c r="J91" i="5"/>
  <c r="F91" i="5"/>
  <c r="F89" i="5"/>
  <c r="E87" i="5"/>
  <c r="J18" i="5"/>
  <c r="E18" i="5"/>
  <c r="F92" i="5" s="1"/>
  <c r="J17" i="5"/>
  <c r="J12" i="5"/>
  <c r="J89" i="5" s="1"/>
  <c r="E7" i="5"/>
  <c r="E85" i="5"/>
  <c r="J37" i="4"/>
  <c r="J36" i="4"/>
  <c r="AY97" i="1" s="1"/>
  <c r="J35" i="4"/>
  <c r="AX97" i="1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 s="1"/>
  <c r="J17" i="4"/>
  <c r="J12" i="4"/>
  <c r="J114" i="4" s="1"/>
  <c r="E7" i="4"/>
  <c r="E110" i="4"/>
  <c r="J37" i="3"/>
  <c r="J36" i="3"/>
  <c r="AY96" i="1" s="1"/>
  <c r="J35" i="3"/>
  <c r="AX96" i="1" s="1"/>
  <c r="BI171" i="3"/>
  <c r="BH171" i="3"/>
  <c r="BG171" i="3"/>
  <c r="BE171" i="3"/>
  <c r="T171" i="3"/>
  <c r="T170" i="3"/>
  <c r="R171" i="3"/>
  <c r="R170" i="3"/>
  <c r="P171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T151" i="3" s="1"/>
  <c r="R152" i="3"/>
  <c r="R151" i="3"/>
  <c r="P152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T125" i="3" s="1"/>
  <c r="R126" i="3"/>
  <c r="P126" i="3"/>
  <c r="J120" i="3"/>
  <c r="J119" i="3"/>
  <c r="F119" i="3"/>
  <c r="F117" i="3"/>
  <c r="E115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113" i="3"/>
  <c r="J37" i="2"/>
  <c r="J36" i="2"/>
  <c r="AY95" i="1" s="1"/>
  <c r="J35" i="2"/>
  <c r="AX95" i="1" s="1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86" i="2"/>
  <c r="BH386" i="2"/>
  <c r="BG386" i="2"/>
  <c r="BE386" i="2"/>
  <c r="T386" i="2"/>
  <c r="R386" i="2"/>
  <c r="P386" i="2"/>
  <c r="BI383" i="2"/>
  <c r="BH383" i="2"/>
  <c r="BG383" i="2"/>
  <c r="BE383" i="2"/>
  <c r="T383" i="2"/>
  <c r="T382" i="2" s="1"/>
  <c r="R383" i="2"/>
  <c r="R382" i="2" s="1"/>
  <c r="P383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1" i="2"/>
  <c r="BH371" i="2"/>
  <c r="BG371" i="2"/>
  <c r="BE371" i="2"/>
  <c r="T371" i="2"/>
  <c r="R371" i="2"/>
  <c r="P371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R361" i="2"/>
  <c r="P361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1" i="2"/>
  <c r="BH341" i="2"/>
  <c r="BG341" i="2"/>
  <c r="BE341" i="2"/>
  <c r="T341" i="2"/>
  <c r="R341" i="2"/>
  <c r="P341" i="2"/>
  <c r="BI336" i="2"/>
  <c r="BH336" i="2"/>
  <c r="BG336" i="2"/>
  <c r="BE336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6" i="2"/>
  <c r="BH296" i="2"/>
  <c r="BG296" i="2"/>
  <c r="BE296" i="2"/>
  <c r="T296" i="2"/>
  <c r="R296" i="2"/>
  <c r="P296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0" i="2"/>
  <c r="BH270" i="2"/>
  <c r="BG270" i="2"/>
  <c r="BE270" i="2"/>
  <c r="T270" i="2"/>
  <c r="T269" i="2"/>
  <c r="R270" i="2"/>
  <c r="R269" i="2" s="1"/>
  <c r="P270" i="2"/>
  <c r="P269" i="2" s="1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4" i="2"/>
  <c r="BH194" i="2"/>
  <c r="BG194" i="2"/>
  <c r="BE194" i="2"/>
  <c r="T194" i="2"/>
  <c r="R194" i="2"/>
  <c r="P194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J132" i="2"/>
  <c r="J131" i="2"/>
  <c r="F131" i="2"/>
  <c r="F129" i="2"/>
  <c r="E127" i="2"/>
  <c r="J92" i="2"/>
  <c r="J91" i="2"/>
  <c r="F91" i="2"/>
  <c r="F89" i="2"/>
  <c r="E87" i="2"/>
  <c r="J18" i="2"/>
  <c r="E18" i="2"/>
  <c r="F92" i="2" s="1"/>
  <c r="J17" i="2"/>
  <c r="J12" i="2"/>
  <c r="J129" i="2" s="1"/>
  <c r="E7" i="2"/>
  <c r="E125" i="2" s="1"/>
  <c r="L90" i="1"/>
  <c r="AM90" i="1"/>
  <c r="AM89" i="1"/>
  <c r="L89" i="1"/>
  <c r="AM87" i="1"/>
  <c r="L87" i="1"/>
  <c r="L85" i="1"/>
  <c r="L84" i="1"/>
  <c r="BK133" i="6"/>
  <c r="J133" i="6"/>
  <c r="BK132" i="6"/>
  <c r="J132" i="6"/>
  <c r="BK131" i="6"/>
  <c r="J131" i="6"/>
  <c r="BK130" i="6"/>
  <c r="J130" i="6"/>
  <c r="BK128" i="6"/>
  <c r="J128" i="6"/>
  <c r="BK127" i="6"/>
  <c r="J127" i="6"/>
  <c r="BK126" i="6"/>
  <c r="J126" i="6"/>
  <c r="BK125" i="6"/>
  <c r="J125" i="6"/>
  <c r="BK124" i="6"/>
  <c r="J124" i="6"/>
  <c r="BK123" i="6"/>
  <c r="J123" i="6"/>
  <c r="BK122" i="6"/>
  <c r="J122" i="6"/>
  <c r="BK157" i="5"/>
  <c r="J157" i="5"/>
  <c r="BK156" i="5"/>
  <c r="J156" i="5"/>
  <c r="BK155" i="5"/>
  <c r="J155" i="5"/>
  <c r="BK154" i="5"/>
  <c r="J154" i="5"/>
  <c r="BK153" i="5"/>
  <c r="J153" i="5"/>
  <c r="BK152" i="5"/>
  <c r="J152" i="5"/>
  <c r="BK151" i="5"/>
  <c r="J151" i="5"/>
  <c r="BK149" i="5"/>
  <c r="J149" i="5"/>
  <c r="BK147" i="5"/>
  <c r="J147" i="5"/>
  <c r="BK146" i="5"/>
  <c r="J146" i="5"/>
  <c r="BK145" i="5"/>
  <c r="J145" i="5"/>
  <c r="BK144" i="5"/>
  <c r="J144" i="5"/>
  <c r="BK143" i="5"/>
  <c r="J143" i="5"/>
  <c r="BK141" i="5"/>
  <c r="J141" i="5"/>
  <c r="BK140" i="5"/>
  <c r="J140" i="5"/>
  <c r="BK139" i="5"/>
  <c r="BK138" i="5"/>
  <c r="BK137" i="5"/>
  <c r="J136" i="5"/>
  <c r="BK134" i="5"/>
  <c r="J132" i="5"/>
  <c r="J131" i="5"/>
  <c r="BK130" i="5"/>
  <c r="J129" i="5"/>
  <c r="J128" i="5"/>
  <c r="J132" i="4"/>
  <c r="J131" i="4"/>
  <c r="J129" i="4"/>
  <c r="BK128" i="4"/>
  <c r="BK126" i="4"/>
  <c r="J124" i="4"/>
  <c r="BK122" i="7"/>
  <c r="BK132" i="5"/>
  <c r="BK129" i="5"/>
  <c r="J133" i="4"/>
  <c r="BK131" i="4"/>
  <c r="J128" i="4"/>
  <c r="J126" i="4"/>
  <c r="J125" i="4"/>
  <c r="J123" i="4"/>
  <c r="J171" i="3"/>
  <c r="BK169" i="3"/>
  <c r="BK168" i="3"/>
  <c r="BK167" i="3"/>
  <c r="BK166" i="3"/>
  <c r="BK165" i="3"/>
  <c r="BK164" i="3"/>
  <c r="BK163" i="3"/>
  <c r="BK162" i="3"/>
  <c r="J161" i="3"/>
  <c r="J160" i="3"/>
  <c r="BK159" i="3"/>
  <c r="J158" i="3"/>
  <c r="BK157" i="3"/>
  <c r="J156" i="3"/>
  <c r="BK155" i="3"/>
  <c r="J154" i="3"/>
  <c r="J152" i="3"/>
  <c r="BK150" i="3"/>
  <c r="J149" i="3"/>
  <c r="J148" i="3"/>
  <c r="J147" i="3"/>
  <c r="J146" i="3"/>
  <c r="BK145" i="3"/>
  <c r="J144" i="3"/>
  <c r="BK142" i="3"/>
  <c r="BK141" i="3"/>
  <c r="J140" i="3"/>
  <c r="BK138" i="3"/>
  <c r="J136" i="3"/>
  <c r="J134" i="3"/>
  <c r="J133" i="3"/>
  <c r="J131" i="3"/>
  <c r="J130" i="3"/>
  <c r="J129" i="3"/>
  <c r="J128" i="3"/>
  <c r="J126" i="3"/>
  <c r="J395" i="2"/>
  <c r="BK394" i="2"/>
  <c r="BK393" i="2"/>
  <c r="BK392" i="2"/>
  <c r="BK386" i="2"/>
  <c r="BK383" i="2"/>
  <c r="J381" i="2"/>
  <c r="BK380" i="2"/>
  <c r="BK379" i="2"/>
  <c r="BK378" i="2"/>
  <c r="BK375" i="2"/>
  <c r="J371" i="2"/>
  <c r="BK368" i="2"/>
  <c r="BK366" i="2"/>
  <c r="J364" i="2"/>
  <c r="J363" i="2"/>
  <c r="BK361" i="2"/>
  <c r="J359" i="2"/>
  <c r="J357" i="2"/>
  <c r="BK356" i="2"/>
  <c r="J354" i="2"/>
  <c r="BK352" i="2"/>
  <c r="BK351" i="2"/>
  <c r="J351" i="2"/>
  <c r="J350" i="2"/>
  <c r="BK348" i="2"/>
  <c r="J346" i="2"/>
  <c r="BK345" i="2"/>
  <c r="J344" i="2"/>
  <c r="J343" i="2"/>
  <c r="BK341" i="2"/>
  <c r="BK332" i="2"/>
  <c r="J330" i="2"/>
  <c r="BK328" i="2"/>
  <c r="J326" i="2"/>
  <c r="BK324" i="2"/>
  <c r="BK322" i="2"/>
  <c r="BK320" i="2"/>
  <c r="J318" i="2"/>
  <c r="J317" i="2"/>
  <c r="BK315" i="2"/>
  <c r="J313" i="2"/>
  <c r="BK310" i="2"/>
  <c r="J309" i="2"/>
  <c r="J308" i="2"/>
  <c r="J307" i="2"/>
  <c r="J306" i="2"/>
  <c r="BK305" i="2"/>
  <c r="BK303" i="2"/>
  <c r="BK302" i="2"/>
  <c r="BK300" i="2"/>
  <c r="BK298" i="2"/>
  <c r="BK296" i="2"/>
  <c r="BK294" i="2"/>
  <c r="BK292" i="2"/>
  <c r="J290" i="2"/>
  <c r="J289" i="2"/>
  <c r="BK287" i="2"/>
  <c r="J285" i="2"/>
  <c r="BK283" i="2"/>
  <c r="J283" i="2"/>
  <c r="J281" i="2"/>
  <c r="J279" i="2"/>
  <c r="BK277" i="2"/>
  <c r="J275" i="2"/>
  <c r="J273" i="2"/>
  <c r="J270" i="2"/>
  <c r="BK268" i="2"/>
  <c r="J267" i="2"/>
  <c r="J263" i="2"/>
  <c r="BK261" i="2"/>
  <c r="BK259" i="2"/>
  <c r="J258" i="2"/>
  <c r="J256" i="2"/>
  <c r="BK254" i="2"/>
  <c r="BK252" i="2"/>
  <c r="J250" i="2"/>
  <c r="BK248" i="2"/>
  <c r="BK246" i="2"/>
  <c r="BK244" i="2"/>
  <c r="BK242" i="2"/>
  <c r="BK240" i="2"/>
  <c r="J238" i="2"/>
  <c r="J236" i="2"/>
  <c r="BK234" i="2"/>
  <c r="BK232" i="2"/>
  <c r="BK231" i="2"/>
  <c r="BK229" i="2"/>
  <c r="J228" i="2"/>
  <c r="BK225" i="2"/>
  <c r="BK223" i="2"/>
  <c r="BK221" i="2"/>
  <c r="J219" i="2"/>
  <c r="BK218" i="2"/>
  <c r="J215" i="2"/>
  <c r="J213" i="2"/>
  <c r="BK212" i="2"/>
  <c r="BK211" i="2"/>
  <c r="BK206" i="2"/>
  <c r="J204" i="2"/>
  <c r="J202" i="2"/>
  <c r="J200" i="2"/>
  <c r="J199" i="2"/>
  <c r="J198" i="2"/>
  <c r="BK194" i="2"/>
  <c r="BK190" i="2"/>
  <c r="BK189" i="2"/>
  <c r="J187" i="2"/>
  <c r="BK185" i="2"/>
  <c r="J181" i="2"/>
  <c r="BK178" i="2"/>
  <c r="J177" i="2"/>
  <c r="BK176" i="2"/>
  <c r="BK174" i="2"/>
  <c r="BK172" i="2"/>
  <c r="BK168" i="2"/>
  <c r="BK167" i="2"/>
  <c r="BK165" i="2"/>
  <c r="J163" i="2"/>
  <c r="J161" i="2"/>
  <c r="BK159" i="2"/>
  <c r="BK156" i="2"/>
  <c r="J154" i="2"/>
  <c r="BK144" i="2"/>
  <c r="BK142" i="2"/>
  <c r="AS94" i="1"/>
  <c r="J124" i="7"/>
  <c r="J122" i="7"/>
  <c r="J139" i="5"/>
  <c r="J138" i="5"/>
  <c r="J137" i="5"/>
  <c r="BK136" i="5"/>
  <c r="J135" i="5"/>
  <c r="J134" i="5"/>
  <c r="J130" i="5"/>
  <c r="BK128" i="5"/>
  <c r="J126" i="5"/>
  <c r="BK129" i="4"/>
  <c r="BK124" i="4"/>
  <c r="BK123" i="4"/>
  <c r="BK188" i="2"/>
  <c r="BK187" i="2"/>
  <c r="BK183" i="2"/>
  <c r="BK181" i="2"/>
  <c r="BK179" i="2"/>
  <c r="J170" i="2"/>
  <c r="BK163" i="2"/>
  <c r="BK161" i="2"/>
  <c r="J159" i="2"/>
  <c r="J156" i="2"/>
  <c r="BK152" i="2"/>
  <c r="BK150" i="2"/>
  <c r="BK148" i="2"/>
  <c r="J146" i="2"/>
  <c r="J144" i="2"/>
  <c r="BK140" i="2"/>
  <c r="BK138" i="2"/>
  <c r="BK124" i="7"/>
  <c r="BK135" i="5"/>
  <c r="BK131" i="5"/>
  <c r="BK126" i="5"/>
  <c r="BK133" i="4"/>
  <c r="BK132" i="4"/>
  <c r="BK125" i="4"/>
  <c r="BK171" i="3"/>
  <c r="J169" i="3"/>
  <c r="J168" i="3"/>
  <c r="J167" i="3"/>
  <c r="J166" i="3"/>
  <c r="J165" i="3"/>
  <c r="J164" i="3"/>
  <c r="J163" i="3"/>
  <c r="J162" i="3"/>
  <c r="BK161" i="3"/>
  <c r="BK160" i="3"/>
  <c r="J159" i="3"/>
  <c r="BK158" i="3"/>
  <c r="J157" i="3"/>
  <c r="BK156" i="3"/>
  <c r="J155" i="3"/>
  <c r="BK154" i="3"/>
  <c r="BK152" i="3"/>
  <c r="J150" i="3"/>
  <c r="BK149" i="3"/>
  <c r="BK148" i="3"/>
  <c r="BK147" i="3"/>
  <c r="BK146" i="3"/>
  <c r="J145" i="3"/>
  <c r="BK144" i="3"/>
  <c r="J142" i="3"/>
  <c r="J141" i="3"/>
  <c r="BK140" i="3"/>
  <c r="J138" i="3"/>
  <c r="BK136" i="3"/>
  <c r="BK134" i="3"/>
  <c r="BK133" i="3"/>
  <c r="BK132" i="3"/>
  <c r="J132" i="3"/>
  <c r="BK131" i="3"/>
  <c r="BK130" i="3"/>
  <c r="BK129" i="3"/>
  <c r="BK128" i="3"/>
  <c r="BK127" i="3"/>
  <c r="J127" i="3"/>
  <c r="BK126" i="3"/>
  <c r="BK396" i="2"/>
  <c r="J396" i="2"/>
  <c r="BK395" i="2"/>
  <c r="J394" i="2"/>
  <c r="J393" i="2"/>
  <c r="J392" i="2"/>
  <c r="J386" i="2"/>
  <c r="J383" i="2"/>
  <c r="BK381" i="2"/>
  <c r="J380" i="2"/>
  <c r="J379" i="2"/>
  <c r="J378" i="2"/>
  <c r="BK377" i="2"/>
  <c r="J375" i="2"/>
  <c r="BK371" i="2"/>
  <c r="J368" i="2"/>
  <c r="J366" i="2"/>
  <c r="BK364" i="2"/>
  <c r="BK363" i="2"/>
  <c r="J361" i="2"/>
  <c r="BK359" i="2"/>
  <c r="BK357" i="2"/>
  <c r="J356" i="2"/>
  <c r="BK354" i="2"/>
  <c r="J352" i="2"/>
  <c r="BK350" i="2"/>
  <c r="J348" i="2"/>
  <c r="BK346" i="2"/>
  <c r="J345" i="2"/>
  <c r="BK344" i="2"/>
  <c r="BK343" i="2"/>
  <c r="J341" i="2"/>
  <c r="J332" i="2"/>
  <c r="BK330" i="2"/>
  <c r="J328" i="2"/>
  <c r="BK326" i="2"/>
  <c r="J324" i="2"/>
  <c r="J322" i="2"/>
  <c r="J320" i="2"/>
  <c r="BK318" i="2"/>
  <c r="BK317" i="2"/>
  <c r="J315" i="2"/>
  <c r="BK313" i="2"/>
  <c r="J310" i="2"/>
  <c r="BK309" i="2"/>
  <c r="BK308" i="2"/>
  <c r="BK307" i="2"/>
  <c r="BK306" i="2"/>
  <c r="J305" i="2"/>
  <c r="J303" i="2"/>
  <c r="J298" i="2"/>
  <c r="J294" i="2"/>
  <c r="J292" i="2"/>
  <c r="BK290" i="2"/>
  <c r="BK289" i="2"/>
  <c r="J287" i="2"/>
  <c r="BK285" i="2"/>
  <c r="BK281" i="2"/>
  <c r="BK279" i="2"/>
  <c r="J277" i="2"/>
  <c r="BK275" i="2"/>
  <c r="BK273" i="2"/>
  <c r="BK270" i="2"/>
  <c r="J268" i="2"/>
  <c r="BK267" i="2"/>
  <c r="BK265" i="2"/>
  <c r="BK263" i="2"/>
  <c r="J261" i="2"/>
  <c r="J259" i="2"/>
  <c r="BK258" i="2"/>
  <c r="BK256" i="2"/>
  <c r="J254" i="2"/>
  <c r="J252" i="2"/>
  <c r="BK250" i="2"/>
  <c r="J248" i="2"/>
  <c r="J246" i="2"/>
  <c r="J244" i="2"/>
  <c r="J242" i="2"/>
  <c r="J240" i="2"/>
  <c r="BK238" i="2"/>
  <c r="BK236" i="2"/>
  <c r="J234" i="2"/>
  <c r="J232" i="2"/>
  <c r="J231" i="2"/>
  <c r="J229" i="2"/>
  <c r="BK228" i="2"/>
  <c r="J225" i="2"/>
  <c r="J223" i="2"/>
  <c r="J221" i="2"/>
  <c r="BK219" i="2"/>
  <c r="J218" i="2"/>
  <c r="BK215" i="2"/>
  <c r="BK213" i="2"/>
  <c r="J212" i="2"/>
  <c r="J211" i="2"/>
  <c r="J206" i="2"/>
  <c r="BK204" i="2"/>
  <c r="BK202" i="2"/>
  <c r="BK200" i="2"/>
  <c r="BK199" i="2"/>
  <c r="BK198" i="2"/>
  <c r="J194" i="2"/>
  <c r="J190" i="2"/>
  <c r="J189" i="2"/>
  <c r="J188" i="2"/>
  <c r="J185" i="2"/>
  <c r="J183" i="2"/>
  <c r="J179" i="2"/>
  <c r="J178" i="2"/>
  <c r="BK177" i="2"/>
  <c r="J176" i="2"/>
  <c r="J174" i="2"/>
  <c r="J172" i="2"/>
  <c r="BK170" i="2"/>
  <c r="J168" i="2"/>
  <c r="J167" i="2"/>
  <c r="J165" i="2"/>
  <c r="BK154" i="2"/>
  <c r="J152" i="2"/>
  <c r="J150" i="2"/>
  <c r="J148" i="2"/>
  <c r="BK146" i="2"/>
  <c r="J142" i="2"/>
  <c r="J140" i="2"/>
  <c r="J138" i="2"/>
  <c r="T336" i="2" l="1"/>
  <c r="R336" i="2"/>
  <c r="BK336" i="2"/>
  <c r="P336" i="2"/>
  <c r="J336" i="2"/>
  <c r="BK304" i="2"/>
  <c r="J304" i="2" s="1"/>
  <c r="J108" i="2" s="1"/>
  <c r="R120" i="7"/>
  <c r="R119" i="7" s="1"/>
  <c r="BK137" i="2"/>
  <c r="R137" i="2"/>
  <c r="BK158" i="2"/>
  <c r="J158" i="2" s="1"/>
  <c r="J99" i="2" s="1"/>
  <c r="R158" i="2"/>
  <c r="T158" i="2"/>
  <c r="R173" i="2"/>
  <c r="BK227" i="2"/>
  <c r="J227" i="2" s="1"/>
  <c r="J101" i="2" s="1"/>
  <c r="R227" i="2"/>
  <c r="T227" i="2"/>
  <c r="BK266" i="2"/>
  <c r="J266" i="2" s="1"/>
  <c r="J102" i="2" s="1"/>
  <c r="P266" i="2"/>
  <c r="R266" i="2"/>
  <c r="T266" i="2"/>
  <c r="BK272" i="2"/>
  <c r="J272" i="2" s="1"/>
  <c r="J105" i="2" s="1"/>
  <c r="P272" i="2"/>
  <c r="R272" i="2"/>
  <c r="T272" i="2"/>
  <c r="BK278" i="2"/>
  <c r="J278" i="2"/>
  <c r="J106" i="2" s="1"/>
  <c r="P278" i="2"/>
  <c r="R278" i="2"/>
  <c r="T278" i="2"/>
  <c r="BK293" i="2"/>
  <c r="J293" i="2" s="1"/>
  <c r="J107" i="2" s="1"/>
  <c r="P293" i="2"/>
  <c r="R293" i="2"/>
  <c r="T293" i="2"/>
  <c r="P304" i="2"/>
  <c r="R304" i="2"/>
  <c r="T304" i="2"/>
  <c r="BK314" i="2"/>
  <c r="J314" i="2" s="1"/>
  <c r="J109" i="2" s="1"/>
  <c r="P314" i="2"/>
  <c r="R314" i="2"/>
  <c r="T314" i="2"/>
  <c r="BK323" i="2"/>
  <c r="J323" i="2" s="1"/>
  <c r="J110" i="2" s="1"/>
  <c r="P323" i="2"/>
  <c r="R323" i="2"/>
  <c r="T323" i="2"/>
  <c r="BK353" i="2"/>
  <c r="J353" i="2" s="1"/>
  <c r="J111" i="2" s="1"/>
  <c r="P353" i="2"/>
  <c r="R353" i="2"/>
  <c r="T353" i="2"/>
  <c r="BK365" i="2"/>
  <c r="J365" i="2"/>
  <c r="J112" i="2" s="1"/>
  <c r="P365" i="2"/>
  <c r="R365" i="2"/>
  <c r="T365" i="2"/>
  <c r="BK370" i="2"/>
  <c r="J370" i="2" s="1"/>
  <c r="J113" i="2" s="1"/>
  <c r="P370" i="2"/>
  <c r="T370" i="2"/>
  <c r="P385" i="2"/>
  <c r="T385" i="2"/>
  <c r="BK125" i="3"/>
  <c r="J125" i="3" s="1"/>
  <c r="J98" i="3" s="1"/>
  <c r="P125" i="3"/>
  <c r="BK135" i="3"/>
  <c r="J135" i="3" s="1"/>
  <c r="J99" i="3" s="1"/>
  <c r="R135" i="3"/>
  <c r="T139" i="3"/>
  <c r="P153" i="3"/>
  <c r="BK122" i="4"/>
  <c r="J122" i="4" s="1"/>
  <c r="J98" i="4" s="1"/>
  <c r="R122" i="4"/>
  <c r="R127" i="4"/>
  <c r="T130" i="4"/>
  <c r="BK139" i="3"/>
  <c r="J139" i="3" s="1"/>
  <c r="J100" i="3" s="1"/>
  <c r="R139" i="3"/>
  <c r="R153" i="3"/>
  <c r="T122" i="4"/>
  <c r="R130" i="4"/>
  <c r="P129" i="6"/>
  <c r="T129" i="6"/>
  <c r="P137" i="2"/>
  <c r="T137" i="2"/>
  <c r="P158" i="2"/>
  <c r="BK173" i="2"/>
  <c r="J173" i="2" s="1"/>
  <c r="J100" i="2" s="1"/>
  <c r="P173" i="2"/>
  <c r="T173" i="2"/>
  <c r="P227" i="2"/>
  <c r="R370" i="2"/>
  <c r="BK385" i="2"/>
  <c r="J385" i="2" s="1"/>
  <c r="J115" i="2" s="1"/>
  <c r="R385" i="2"/>
  <c r="R125" i="3"/>
  <c r="P135" i="3"/>
  <c r="T135" i="3"/>
  <c r="P139" i="3"/>
  <c r="BK153" i="3"/>
  <c r="J153" i="3" s="1"/>
  <c r="J102" i="3" s="1"/>
  <c r="T153" i="3"/>
  <c r="T124" i="3" s="1"/>
  <c r="T123" i="3" s="1"/>
  <c r="BK127" i="4"/>
  <c r="J127" i="4"/>
  <c r="J99" i="4" s="1"/>
  <c r="T127" i="4"/>
  <c r="P130" i="4"/>
  <c r="P122" i="4"/>
  <c r="P121" i="4" s="1"/>
  <c r="P120" i="4" s="1"/>
  <c r="AU97" i="1" s="1"/>
  <c r="P127" i="4"/>
  <c r="BK130" i="4"/>
  <c r="J130" i="4" s="1"/>
  <c r="J100" i="4" s="1"/>
  <c r="BK127" i="5"/>
  <c r="J127" i="5" s="1"/>
  <c r="J99" i="5" s="1"/>
  <c r="P127" i="5"/>
  <c r="P124" i="5"/>
  <c r="P123" i="5" s="1"/>
  <c r="AU98" i="1" s="1"/>
  <c r="R127" i="5"/>
  <c r="T127" i="5"/>
  <c r="BK133" i="5"/>
  <c r="J133" i="5" s="1"/>
  <c r="J100" i="5" s="1"/>
  <c r="P133" i="5"/>
  <c r="R133" i="5"/>
  <c r="R124" i="5" s="1"/>
  <c r="R123" i="5" s="1"/>
  <c r="T133" i="5"/>
  <c r="T124" i="5" s="1"/>
  <c r="T123" i="5" s="1"/>
  <c r="BK142" i="5"/>
  <c r="J142" i="5" s="1"/>
  <c r="J101" i="5" s="1"/>
  <c r="P142" i="5"/>
  <c r="R142" i="5"/>
  <c r="T142" i="5"/>
  <c r="BK150" i="5"/>
  <c r="J150" i="5"/>
  <c r="J103" i="5" s="1"/>
  <c r="P150" i="5"/>
  <c r="R150" i="5"/>
  <c r="T150" i="5"/>
  <c r="BK121" i="6"/>
  <c r="J121" i="6" s="1"/>
  <c r="J98" i="6" s="1"/>
  <c r="P121" i="6"/>
  <c r="P120" i="6"/>
  <c r="P119" i="6"/>
  <c r="AU99" i="1" s="1"/>
  <c r="R121" i="6"/>
  <c r="T121" i="6"/>
  <c r="T120" i="6"/>
  <c r="T119" i="6" s="1"/>
  <c r="BK129" i="6"/>
  <c r="J129" i="6"/>
  <c r="J99" i="6" s="1"/>
  <c r="R129" i="6"/>
  <c r="E85" i="2"/>
  <c r="BF144" i="2"/>
  <c r="BF154" i="2"/>
  <c r="BF159" i="2"/>
  <c r="BF161" i="2"/>
  <c r="BF172" i="2"/>
  <c r="BF174" i="2"/>
  <c r="BF178" i="2"/>
  <c r="BF185" i="2"/>
  <c r="BF188" i="2"/>
  <c r="BF190" i="2"/>
  <c r="BF204" i="2"/>
  <c r="BF206" i="2"/>
  <c r="BF211" i="2"/>
  <c r="BF215" i="2"/>
  <c r="BF218" i="2"/>
  <c r="BF221" i="2"/>
  <c r="BF223" i="2"/>
  <c r="BF225" i="2"/>
  <c r="BF228" i="2"/>
  <c r="BF229" i="2"/>
  <c r="BF234" i="2"/>
  <c r="BF236" i="2"/>
  <c r="BF238" i="2"/>
  <c r="BF242" i="2"/>
  <c r="BF246" i="2"/>
  <c r="BF252" i="2"/>
  <c r="BF254" i="2"/>
  <c r="BF256" i="2"/>
  <c r="BF258" i="2"/>
  <c r="BF261" i="2"/>
  <c r="BF265" i="2"/>
  <c r="BF267" i="2"/>
  <c r="BF268" i="2"/>
  <c r="BF275" i="2"/>
  <c r="BF277" i="2"/>
  <c r="BF285" i="2"/>
  <c r="BF309" i="2"/>
  <c r="BF318" i="2"/>
  <c r="BF320" i="2"/>
  <c r="BF326" i="2"/>
  <c r="BF330" i="2"/>
  <c r="BF332" i="2"/>
  <c r="BF341" i="2"/>
  <c r="BF344" i="2"/>
  <c r="BF345" i="2"/>
  <c r="BF348" i="2"/>
  <c r="BF351" i="2"/>
  <c r="BF354" i="2"/>
  <c r="BF357" i="2"/>
  <c r="BF359" i="2"/>
  <c r="BF368" i="2"/>
  <c r="BF371" i="2"/>
  <c r="BF375" i="2"/>
  <c r="BF377" i="2"/>
  <c r="BF378" i="2"/>
  <c r="BF381" i="2"/>
  <c r="BF383" i="2"/>
  <c r="BF386" i="2"/>
  <c r="BF392" i="2"/>
  <c r="BF393" i="2"/>
  <c r="BF395" i="2"/>
  <c r="BF396" i="2"/>
  <c r="BK269" i="2"/>
  <c r="J269" i="2" s="1"/>
  <c r="J103" i="2" s="1"/>
  <c r="E85" i="3"/>
  <c r="J117" i="3"/>
  <c r="F120" i="3"/>
  <c r="BF126" i="3"/>
  <c r="BF128" i="3"/>
  <c r="BF129" i="3"/>
  <c r="BF130" i="3"/>
  <c r="BF131" i="3"/>
  <c r="BF132" i="3"/>
  <c r="BF134" i="3"/>
  <c r="BF136" i="3"/>
  <c r="BF140" i="3"/>
  <c r="BF142" i="3"/>
  <c r="BF144" i="3"/>
  <c r="BF145" i="3"/>
  <c r="BF146" i="3"/>
  <c r="BF147" i="3"/>
  <c r="BF148" i="3"/>
  <c r="BF149" i="3"/>
  <c r="BF150" i="3"/>
  <c r="BF152" i="3"/>
  <c r="BF154" i="3"/>
  <c r="BF163" i="3"/>
  <c r="BF164" i="3"/>
  <c r="BF165" i="3"/>
  <c r="BF166" i="3"/>
  <c r="BF167" i="3"/>
  <c r="BF168" i="3"/>
  <c r="BF169" i="3"/>
  <c r="BF171" i="3"/>
  <c r="BK170" i="3"/>
  <c r="J170" i="3"/>
  <c r="J103" i="3"/>
  <c r="E85" i="4"/>
  <c r="BF129" i="4"/>
  <c r="BF132" i="4"/>
  <c r="E113" i="5"/>
  <c r="BF126" i="5"/>
  <c r="BF128" i="5"/>
  <c r="BF129" i="5"/>
  <c r="BF131" i="5"/>
  <c r="BF134" i="5"/>
  <c r="BF136" i="5"/>
  <c r="J89" i="2"/>
  <c r="F132" i="2"/>
  <c r="BF142" i="2"/>
  <c r="BF148" i="2"/>
  <c r="BF150" i="2"/>
  <c r="BF152" i="2"/>
  <c r="BF163" i="2"/>
  <c r="BF167" i="2"/>
  <c r="BF177" i="2"/>
  <c r="BF179" i="2"/>
  <c r="BF183" i="2"/>
  <c r="BF189" i="2"/>
  <c r="BK151" i="3"/>
  <c r="J151" i="3"/>
  <c r="J101" i="3" s="1"/>
  <c r="J89" i="4"/>
  <c r="F92" i="4"/>
  <c r="BF123" i="4"/>
  <c r="BF125" i="4"/>
  <c r="BF128" i="4"/>
  <c r="BF131" i="4"/>
  <c r="J117" i="5"/>
  <c r="BF135" i="5"/>
  <c r="BF137" i="5"/>
  <c r="E85" i="7"/>
  <c r="J89" i="7"/>
  <c r="BF138" i="2"/>
  <c r="BF140" i="2"/>
  <c r="BF146" i="2"/>
  <c r="BF156" i="2"/>
  <c r="BF165" i="2"/>
  <c r="BF168" i="2"/>
  <c r="BF170" i="2"/>
  <c r="BF176" i="2"/>
  <c r="BF181" i="2"/>
  <c r="BF187" i="2"/>
  <c r="BF194" i="2"/>
  <c r="BF198" i="2"/>
  <c r="BF199" i="2"/>
  <c r="BF200" i="2"/>
  <c r="BF202" i="2"/>
  <c r="BF212" i="2"/>
  <c r="BF213" i="2"/>
  <c r="BF219" i="2"/>
  <c r="BF231" i="2"/>
  <c r="BF232" i="2"/>
  <c r="BF240" i="2"/>
  <c r="BF244" i="2"/>
  <c r="BF248" i="2"/>
  <c r="BF250" i="2"/>
  <c r="BF259" i="2"/>
  <c r="BF263" i="2"/>
  <c r="BF270" i="2"/>
  <c r="BF273" i="2"/>
  <c r="BF279" i="2"/>
  <c r="BF281" i="2"/>
  <c r="BF283" i="2"/>
  <c r="BF287" i="2"/>
  <c r="BF289" i="2"/>
  <c r="BF290" i="2"/>
  <c r="BF292" i="2"/>
  <c r="BF294" i="2"/>
  <c r="BF296" i="2"/>
  <c r="BF298" i="2"/>
  <c r="BF300" i="2"/>
  <c r="BF302" i="2"/>
  <c r="BF303" i="2"/>
  <c r="BF305" i="2"/>
  <c r="BF306" i="2"/>
  <c r="BF307" i="2"/>
  <c r="BF308" i="2"/>
  <c r="BF310" i="2"/>
  <c r="BF313" i="2"/>
  <c r="BF315" i="2"/>
  <c r="BF317" i="2"/>
  <c r="BF322" i="2"/>
  <c r="BF324" i="2"/>
  <c r="BF328" i="2"/>
  <c r="BF336" i="2"/>
  <c r="BF343" i="2"/>
  <c r="BF346" i="2"/>
  <c r="BF350" i="2"/>
  <c r="BF352" i="2"/>
  <c r="BF356" i="2"/>
  <c r="BF361" i="2"/>
  <c r="BF363" i="2"/>
  <c r="BF364" i="2"/>
  <c r="BF366" i="2"/>
  <c r="BF379" i="2"/>
  <c r="BF380" i="2"/>
  <c r="BF394" i="2"/>
  <c r="BK382" i="2"/>
  <c r="J382" i="2"/>
  <c r="J114" i="2"/>
  <c r="BF127" i="3"/>
  <c r="BF133" i="3"/>
  <c r="BF138" i="3"/>
  <c r="BF141" i="3"/>
  <c r="BF155" i="3"/>
  <c r="BF156" i="3"/>
  <c r="BF157" i="3"/>
  <c r="BF158" i="3"/>
  <c r="BF159" i="3"/>
  <c r="BF160" i="3"/>
  <c r="BF161" i="3"/>
  <c r="BF162" i="3"/>
  <c r="BF124" i="4"/>
  <c r="BF133" i="4"/>
  <c r="F120" i="5"/>
  <c r="BF133" i="6"/>
  <c r="BF122" i="7"/>
  <c r="BK121" i="7"/>
  <c r="J121" i="7"/>
  <c r="J98" i="7" s="1"/>
  <c r="BK123" i="7"/>
  <c r="J123" i="7" s="1"/>
  <c r="J99" i="7" s="1"/>
  <c r="BF126" i="4"/>
  <c r="BF130" i="5"/>
  <c r="BF132" i="5"/>
  <c r="BF138" i="5"/>
  <c r="BF139" i="5"/>
  <c r="BF140" i="5"/>
  <c r="BF141" i="5"/>
  <c r="BF143" i="5"/>
  <c r="BF144" i="5"/>
  <c r="BF145" i="5"/>
  <c r="BF146" i="5"/>
  <c r="BF147" i="5"/>
  <c r="BF149" i="5"/>
  <c r="BF151" i="5"/>
  <c r="BF152" i="5"/>
  <c r="BF153" i="5"/>
  <c r="BF154" i="5"/>
  <c r="BF155" i="5"/>
  <c r="BF156" i="5"/>
  <c r="BF157" i="5"/>
  <c r="BK125" i="5"/>
  <c r="J125" i="5" s="1"/>
  <c r="J98" i="5" s="1"/>
  <c r="BK148" i="5"/>
  <c r="J148" i="5" s="1"/>
  <c r="J102" i="5" s="1"/>
  <c r="E85" i="6"/>
  <c r="J89" i="6"/>
  <c r="F92" i="6"/>
  <c r="BF122" i="6"/>
  <c r="BF123" i="6"/>
  <c r="BF124" i="6"/>
  <c r="BF125" i="6"/>
  <c r="BF126" i="6"/>
  <c r="BF127" i="6"/>
  <c r="BF128" i="6"/>
  <c r="BF130" i="6"/>
  <c r="BF131" i="6"/>
  <c r="BF132" i="6"/>
  <c r="BF124" i="7"/>
  <c r="F35" i="2"/>
  <c r="BB95" i="1" s="1"/>
  <c r="J33" i="6"/>
  <c r="AV99" i="1" s="1"/>
  <c r="J33" i="4"/>
  <c r="AV97" i="1"/>
  <c r="F33" i="2"/>
  <c r="AZ95" i="1" s="1"/>
  <c r="J33" i="3"/>
  <c r="AV96" i="1" s="1"/>
  <c r="F37" i="3"/>
  <c r="BD96" i="1" s="1"/>
  <c r="F37" i="4"/>
  <c r="BD97" i="1" s="1"/>
  <c r="J33" i="5"/>
  <c r="AV98" i="1" s="1"/>
  <c r="J33" i="2"/>
  <c r="AV95" i="1" s="1"/>
  <c r="F35" i="6"/>
  <c r="BB99" i="1"/>
  <c r="F33" i="7"/>
  <c r="AZ100" i="1"/>
  <c r="F37" i="2"/>
  <c r="BD95" i="1" s="1"/>
  <c r="F35" i="7"/>
  <c r="BB100" i="1" s="1"/>
  <c r="F36" i="5"/>
  <c r="BC98" i="1"/>
  <c r="F36" i="2"/>
  <c r="BC95" i="1" s="1"/>
  <c r="F33" i="6"/>
  <c r="AZ99" i="1"/>
  <c r="F35" i="4"/>
  <c r="BB97" i="1" s="1"/>
  <c r="J33" i="7"/>
  <c r="AV100" i="1"/>
  <c r="F35" i="3"/>
  <c r="BB96" i="1" s="1"/>
  <c r="F33" i="4"/>
  <c r="AZ97" i="1" s="1"/>
  <c r="F33" i="5"/>
  <c r="AZ98" i="1" s="1"/>
  <c r="F37" i="5"/>
  <c r="BD98" i="1" s="1"/>
  <c r="F37" i="6"/>
  <c r="BD99" i="1" s="1"/>
  <c r="F36" i="3"/>
  <c r="BC96" i="1" s="1"/>
  <c r="F36" i="7"/>
  <c r="BC100" i="1" s="1"/>
  <c r="F37" i="7"/>
  <c r="BD100" i="1"/>
  <c r="F33" i="3"/>
  <c r="AZ96" i="1" s="1"/>
  <c r="F36" i="4"/>
  <c r="BC97" i="1" s="1"/>
  <c r="F36" i="6"/>
  <c r="BC99" i="1" s="1"/>
  <c r="F35" i="5"/>
  <c r="BB98" i="1" s="1"/>
  <c r="F34" i="2" l="1"/>
  <c r="R124" i="3"/>
  <c r="R123" i="3" s="1"/>
  <c r="R120" i="6"/>
  <c r="R119" i="6"/>
  <c r="T136" i="2"/>
  <c r="T121" i="4"/>
  <c r="T120" i="4"/>
  <c r="R271" i="2"/>
  <c r="BK136" i="2"/>
  <c r="J136" i="2" s="1"/>
  <c r="J97" i="2" s="1"/>
  <c r="P136" i="2"/>
  <c r="R121" i="4"/>
  <c r="R120" i="4"/>
  <c r="P124" i="3"/>
  <c r="P123" i="3" s="1"/>
  <c r="AU96" i="1" s="1"/>
  <c r="R136" i="2"/>
  <c r="R135" i="2" s="1"/>
  <c r="T271" i="2"/>
  <c r="P271" i="2"/>
  <c r="J137" i="2"/>
  <c r="J98" i="2" s="1"/>
  <c r="BK271" i="2"/>
  <c r="J271" i="2" s="1"/>
  <c r="J104" i="2" s="1"/>
  <c r="BK120" i="6"/>
  <c r="J120" i="6"/>
  <c r="J97" i="6"/>
  <c r="BK124" i="3"/>
  <c r="J124" i="3" s="1"/>
  <c r="J97" i="3" s="1"/>
  <c r="BK121" i="4"/>
  <c r="BK120" i="4"/>
  <c r="J120" i="4" s="1"/>
  <c r="J30" i="4" s="1"/>
  <c r="AG97" i="1" s="1"/>
  <c r="BK120" i="7"/>
  <c r="J120" i="7"/>
  <c r="J97" i="7" s="1"/>
  <c r="BK124" i="5"/>
  <c r="J124" i="5"/>
  <c r="J97" i="5" s="1"/>
  <c r="F34" i="3"/>
  <c r="BA96" i="1" s="1"/>
  <c r="BA95" i="1"/>
  <c r="J34" i="4"/>
  <c r="AW97" i="1" s="1"/>
  <c r="AT97" i="1" s="1"/>
  <c r="J34" i="6"/>
  <c r="AW99" i="1" s="1"/>
  <c r="AT99" i="1" s="1"/>
  <c r="F34" i="4"/>
  <c r="BA97" i="1" s="1"/>
  <c r="J34" i="5"/>
  <c r="AW98" i="1" s="1"/>
  <c r="AT98" i="1" s="1"/>
  <c r="J34" i="7"/>
  <c r="AW100" i="1" s="1"/>
  <c r="AT100" i="1" s="1"/>
  <c r="J34" i="3"/>
  <c r="AW96" i="1" s="1"/>
  <c r="AT96" i="1" s="1"/>
  <c r="J34" i="2"/>
  <c r="AW95" i="1" s="1"/>
  <c r="AT95" i="1" s="1"/>
  <c r="BC94" i="1"/>
  <c r="W32" i="1" s="1"/>
  <c r="AZ94" i="1"/>
  <c r="AV94" i="1" s="1"/>
  <c r="AK29" i="1" s="1"/>
  <c r="BB94" i="1"/>
  <c r="W31" i="1" s="1"/>
  <c r="F34" i="7"/>
  <c r="BA100" i="1"/>
  <c r="BD94" i="1"/>
  <c r="W33" i="1" s="1"/>
  <c r="F34" i="5"/>
  <c r="BA98" i="1" s="1"/>
  <c r="F34" i="6"/>
  <c r="BA99" i="1" s="1"/>
  <c r="T135" i="2" l="1"/>
  <c r="P135" i="2"/>
  <c r="AU95" i="1"/>
  <c r="AU94" i="1" s="1"/>
  <c r="J39" i="4"/>
  <c r="BK135" i="2"/>
  <c r="J135" i="2" s="1"/>
  <c r="J30" i="2" s="1"/>
  <c r="AG95" i="1" s="1"/>
  <c r="AN95" i="1" s="1"/>
  <c r="BK119" i="6"/>
  <c r="J119" i="6"/>
  <c r="J96" i="6" s="1"/>
  <c r="J96" i="4"/>
  <c r="J121" i="4"/>
  <c r="J97" i="4"/>
  <c r="BK123" i="3"/>
  <c r="J123" i="3" s="1"/>
  <c r="J96" i="3" s="1"/>
  <c r="BK119" i="7"/>
  <c r="J119" i="7" s="1"/>
  <c r="J96" i="7" s="1"/>
  <c r="BK123" i="5"/>
  <c r="J123" i="5"/>
  <c r="J96" i="5" s="1"/>
  <c r="AN97" i="1"/>
  <c r="BA94" i="1"/>
  <c r="W30" i="1" s="1"/>
  <c r="AY94" i="1"/>
  <c r="AX94" i="1"/>
  <c r="W29" i="1"/>
  <c r="J96" i="2" l="1"/>
  <c r="J39" i="2"/>
  <c r="AW94" i="1"/>
  <c r="AK30" i="1" s="1"/>
  <c r="J30" i="6"/>
  <c r="AG99" i="1"/>
  <c r="AN99" i="1" s="1"/>
  <c r="J30" i="3"/>
  <c r="AG96" i="1" s="1"/>
  <c r="AN96" i="1" s="1"/>
  <c r="J30" i="7"/>
  <c r="AG100" i="1" s="1"/>
  <c r="AN100" i="1" s="1"/>
  <c r="J30" i="5"/>
  <c r="AG98" i="1" s="1"/>
  <c r="AN98" i="1" s="1"/>
  <c r="J39" i="7" l="1"/>
  <c r="J39" i="3"/>
  <c r="J39" i="5"/>
  <c r="J39" i="6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<sst xmlns="http://schemas.openxmlformats.org/spreadsheetml/2006/main" count="5260" uniqueCount="1143">
  <si>
    <t>Export Komplet</t>
  </si>
  <si>
    <t/>
  </si>
  <si>
    <t>2.0</t>
  </si>
  <si>
    <t>False</t>
  </si>
  <si>
    <t>{8dd9ed02-2ebc-4b08-9761-f0e3137dbdef}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</si>
  <si>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</si>
  <si>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</si>
  <si>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</si>
  <si>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</si>
  <si>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</si>
  <si>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</si>
  <si>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</si>
  <si>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</si>
  <si>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2020008</t>
  </si>
  <si>
    <t>Stavba:</t>
  </si>
  <si>
    <t>VD Miřejovice Rekonstrukce bytu</t>
  </si>
  <si>
    <t>KSO:</t>
  </si>
  <si>
    <t>CC-CZ:</t>
  </si>
  <si>
    <t>Místo:</t>
  </si>
  <si>
    <t>Zagarolská 59, Nelahozeves</t>
  </si>
  <si>
    <t>Datum:</t>
  </si>
  <si>
    <t>Zadavatel:</t>
  </si>
  <si>
    <t>IČ:</t>
  </si>
  <si>
    <t>Povodí Vltavy Státní podnik</t>
  </si>
  <si>
    <t>DIČ:</t>
  </si>
  <si>
    <t>Zhotovitel:</t>
  </si>
  <si>
    <t>Projektant:</t>
  </si>
  <si>
    <t>MVFR srchitekti s.r.o.</t>
  </si>
  <si>
    <t>True</t>
  </si>
  <si>
    <t>Zpracovatel:</t>
  </si>
  <si>
    <t>Ing. Rostislav Živný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</si>
  <si>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</si>
  <si>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</si>
  <si>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</si>
  <si>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</si>
  <si>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</si>
  <si>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</si>
  <si>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</si>
  <si>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</si>
  <si>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</si>
  <si>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</si>
  <si>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</si>
  <si>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</si>
  <si>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</si>
  <si>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</si>
  <si>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</si>
  <si>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</si>
  <si>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</si>
  <si>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</si>
  <si>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</si>
  <si>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</si>
  <si>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</si>
  <si>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</si>
  <si>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</si>
  <si>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</si>
  <si>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</si>
  <si>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</si>
  <si>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</si>
  <si>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</si>
  <si>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</si>
  <si>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</si>
  <si>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</si>
  <si>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</si>
  <si>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</si>
  <si>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</si>
  <si>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</si>
  <si>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</si>
  <si>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</si>
  <si>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</si>
  <si>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</si>
  <si>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</si>
  <si>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</si>
  <si>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</si>
  <si>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</si>
  <si>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</si>
  <si>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</si>
  <si>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</si>
  <si>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ARS</t>
  </si>
  <si>
    <t>Architektonicko-stavební řešení</t>
  </si>
  <si>
    <t>STA</t>
  </si>
  <si>
    <t>1</t>
  </si>
  <si>
    <t>{6bbedfb5-2b2c-43a2-ae60-359aa2dba357}</t>
  </si>
  <si>
    <t>ZTI</t>
  </si>
  <si>
    <t xml:space="preserve">Zdravotechnické instalace </t>
  </si>
  <si>
    <t>{ea041686-3f85-4031-aba5-cc6a61e4a974}</t>
  </si>
  <si>
    <t>2</t>
  </si>
  <si>
    <t>ÚT</t>
  </si>
  <si>
    <t>Ústřední topení</t>
  </si>
  <si>
    <t>{a835e29a-29ea-4c29-8605-efbe02f18bc3}</t>
  </si>
  <si>
    <t>E</t>
  </si>
  <si>
    <t>Elektroinstalace - silnoproud</t>
  </si>
  <si>
    <t>{592e6157-6ae5-42eb-932f-13f5f26fd4f5}</t>
  </si>
  <si>
    <t>VZT</t>
  </si>
  <si>
    <t>Vzduchotechnika</t>
  </si>
  <si>
    <t>{dc17dca4-0e4e-49b3-b789-738c8aa57fb4}</t>
  </si>
  <si>
    <t>VRN</t>
  </si>
  <si>
    <t>Vedlejší rozpočtové základy</t>
  </si>
  <si>
    <t>{eb8d73a5-9205-4e69-a959-b2eee55bea54}</t>
  </si>
  <si>
    <t>KRYCÍ LIST SOUPISU PRACÍ</t>
  </si>
  <si>
    <t>Objekt:</t>
  </si>
  <si>
    <t>ARS - Architektonicko-stavební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</si>
  <si>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</si>
  <si>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</si>
  <si>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</si>
  <si>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</si>
  <si>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</si>
  <si>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 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</si>
  <si>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</si>
  <si>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</si>
  <si>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</si>
  <si>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  Ostatní konstrukce a práce, bourání</t>
  </si>
  <si>
    <t xml:space="preserve">    997 - Přesun sutě</t>
  </si>
  <si>
    <t xml:space="preserve">    998 - Přesun hmot</t>
  </si>
  <si>
    <t>PSV -   Práce a dodávky PSV</t>
  </si>
  <si>
    <t xml:space="preserve">    711 - Izolace proti vodě, vlhkosti a plynům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</si>
  <si>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</si>
  <si>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</si>
  <si>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</si>
  <si>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</si>
  <si>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</si>
  <si>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</si>
  <si>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</si>
  <si>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</si>
  <si>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</si>
  <si>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</si>
  <si>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</si>
  <si>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</si>
  <si>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</si>
  <si>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</si>
  <si>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</si>
  <si>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</si>
  <si>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</si>
  <si>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</si>
  <si>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</si>
  <si>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</si>
  <si>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</si>
  <si>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</si>
  <si>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</si>
  <si>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</si>
  <si>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 Práce a dodávky HSV</t>
  </si>
  <si>
    <t>ROZPOCET</t>
  </si>
  <si>
    <t>3</t>
  </si>
  <si>
    <t>Svislé a kompletní konstrukce</t>
  </si>
  <si>
    <t>K</t>
  </si>
  <si>
    <t>310279842</t>
  </si>
  <si>
    <t>Zazdívka otvorů pl do 4 m2 ve zdivu nadzákladovém z nepálených tvárnic tl do 300 mm</t>
  </si>
  <si>
    <t>m3</t>
  </si>
  <si>
    <t>4</t>
  </si>
  <si>
    <t>-1286237484</t>
  </si>
  <si>
    <t>VV</t>
  </si>
  <si>
    <t>" po dveřích do koupelny" 0,91*2,1*0,3</t>
  </si>
  <si>
    <t>317142422</t>
  </si>
  <si>
    <t>Překlad nenosný přímý z pórobetonu v příčkách tl 100 mm dl přes 1000 do 1250 mm</t>
  </si>
  <si>
    <t>kus</t>
  </si>
  <si>
    <t>-1591959849</t>
  </si>
  <si>
    <t>"pro dveře D02" 1</t>
  </si>
  <si>
    <t>317941121</t>
  </si>
  <si>
    <t>Osazování ocelových válcovaných nosníků na zdivu I, IE, U, UE nebo L do č 12</t>
  </si>
  <si>
    <t>t</t>
  </si>
  <si>
    <t>-985835581</t>
  </si>
  <si>
    <t>"podkroví- překlad nad otvor pro dveře D04 L50/50/5" 2*1,25*0,004</t>
  </si>
  <si>
    <t>M</t>
  </si>
  <si>
    <t>13010420</t>
  </si>
  <si>
    <t>úhelník ocelový rovnostranný jakost 11 375 50x50x5mm</t>
  </si>
  <si>
    <t>8</t>
  </si>
  <si>
    <t>1908500311</t>
  </si>
  <si>
    <t>0,004*3</t>
  </si>
  <si>
    <t>5</t>
  </si>
  <si>
    <t>340271025</t>
  </si>
  <si>
    <t>Zazdívka otvorů v příčkách nebo stěnách plochy do 4 m2  tvárnicemi pórobetonovými tl 100 mm</t>
  </si>
  <si>
    <t>m2</t>
  </si>
  <si>
    <t>-2027750920</t>
  </si>
  <si>
    <t>" po dveřích do koupelny" 0,6*2,1</t>
  </si>
  <si>
    <t>6</t>
  </si>
  <si>
    <t>342272225</t>
  </si>
  <si>
    <t>Příčka z pórobetonových hladkých tvárnic na tenkovrstvou maltu tl 100 mm</t>
  </si>
  <si>
    <t>1248120676</t>
  </si>
  <si>
    <t>"nová příčka koupelna, WC" 2,25*3,8</t>
  </si>
  <si>
    <t>7</t>
  </si>
  <si>
    <t>342291111</t>
  </si>
  <si>
    <t>Ukotvení příček montážní polyuretanovou pěnou tl příčky do 100 mm</t>
  </si>
  <si>
    <t>m</t>
  </si>
  <si>
    <t>1382497804</t>
  </si>
  <si>
    <t>"nová příčka koupelna, WC" 2,25</t>
  </si>
  <si>
    <t>342291121</t>
  </si>
  <si>
    <t>Ukotvení příček k cihelným konstrukcím plochými kotvami</t>
  </si>
  <si>
    <t>-1638377121</t>
  </si>
  <si>
    <t>"nová příčka koupelna, WC" 2*3,8</t>
  </si>
  <si>
    <t>9</t>
  </si>
  <si>
    <t>346272256</t>
  </si>
  <si>
    <t>Přizdívka z pórobetonových tvárnic tl 150 mm</t>
  </si>
  <si>
    <t>-424587810</t>
  </si>
  <si>
    <t>10</t>
  </si>
  <si>
    <t>349231812</t>
  </si>
  <si>
    <t>Přizdívka ostění s ozubem z porobetonového dziva  tl do 150 mm</t>
  </si>
  <si>
    <t>1024271027</t>
  </si>
  <si>
    <t>"úprava ostění oken dle D.1.1.05" 0,26*(6*1,6+3*1,2)</t>
  </si>
  <si>
    <t>Vodorovné konstrukce</t>
  </si>
  <si>
    <t>11</t>
  </si>
  <si>
    <t>411388533</t>
  </si>
  <si>
    <t>Zabetonování otvorů pl do 2,5 m2 ve stropech (vč. lešení, bednění, výztuže a materiálů, propojení se stávající mazaninou)</t>
  </si>
  <si>
    <t>1022177949</t>
  </si>
  <si>
    <t>"doppnění stropu" 2,65*0,7*0,135</t>
  </si>
  <si>
    <t>12</t>
  </si>
  <si>
    <t>413232221</t>
  </si>
  <si>
    <t>Zazdívka zhlaví válcovaných nosníků v do 300 mm</t>
  </si>
  <si>
    <t>-783684429</t>
  </si>
  <si>
    <t>"doppnění stropu" 6</t>
  </si>
  <si>
    <t>13</t>
  </si>
  <si>
    <t>413941123</t>
  </si>
  <si>
    <t>Osazování ocelových válcovaných nosníků stropů I, IE, U, UE nebo L do č. 22</t>
  </si>
  <si>
    <t>1314630772</t>
  </si>
  <si>
    <t>"pro doplnění stropní kce 1xIPE 160 dl 2,3m, 2xIPE160 dl. 2m , 1xIPE 160dl. 2,25" 8,55*0,0158</t>
  </si>
  <si>
    <t>14</t>
  </si>
  <si>
    <t>13010748</t>
  </si>
  <si>
    <t>ocel profilová IPE 160 jakost 11 375 vč. úprav před osazením</t>
  </si>
  <si>
    <t>1628982663</t>
  </si>
  <si>
    <t>12*0,0158</t>
  </si>
  <si>
    <t>430362021</t>
  </si>
  <si>
    <t>Výztuž schodišťové konstrukce a rampy svařovanými sítěmi Kari</t>
  </si>
  <si>
    <t>1926156405</t>
  </si>
  <si>
    <t>16</t>
  </si>
  <si>
    <t>434311114</t>
  </si>
  <si>
    <t>Schodišťové stupně dusané na terén z betonu tř. C 16/20 bez potěru</t>
  </si>
  <si>
    <t>35652271</t>
  </si>
  <si>
    <t>"nové schodiště v předsíni" 3*1,1</t>
  </si>
  <si>
    <t>17</t>
  </si>
  <si>
    <t>434351141</t>
  </si>
  <si>
    <t>Zřízení bednění stupňů přímočarých schodišť</t>
  </si>
  <si>
    <t>16619619</t>
  </si>
  <si>
    <t>"nové schodiště v předsíni" 3*0,5*1,1</t>
  </si>
  <si>
    <t>18</t>
  </si>
  <si>
    <t>434351142</t>
  </si>
  <si>
    <t>Odstranění bednění stupňů přímočarých schodišť</t>
  </si>
  <si>
    <t>-1229586540</t>
  </si>
  <si>
    <t>Úpravy povrchů, podlahy a osazování výplní</t>
  </si>
  <si>
    <t>19</t>
  </si>
  <si>
    <t>611142001</t>
  </si>
  <si>
    <t>Potažení vnitřních stropů sklovláknitým pletivem vtlačeným do tenkovrstvé hmoty</t>
  </si>
  <si>
    <t>1057794354</t>
  </si>
  <si>
    <t>20</t>
  </si>
  <si>
    <t>611325211</t>
  </si>
  <si>
    <t>Vápenocementová hladká omítka malých ploch do 0,09 m2 na stropech  (opravy omítek na stávajících stropech po bouracích pracech)</t>
  </si>
  <si>
    <t>896886652</t>
  </si>
  <si>
    <t>611325212</t>
  </si>
  <si>
    <t>Vápenocementová hladká omítka malých ploch do 0,25 m2 na stropech (opravy omítek na stávajících stropech po bouracích pracech)</t>
  </si>
  <si>
    <t>-1743834858</t>
  </si>
  <si>
    <t>22</t>
  </si>
  <si>
    <t>611325213</t>
  </si>
  <si>
    <t>Vápenocementová hladká omítka malých ploch do 1,0 m2 na stropech (opravy omítek na stávajících stropech po bouracích pracech)</t>
  </si>
  <si>
    <t>1019340893</t>
  </si>
  <si>
    <t>23</t>
  </si>
  <si>
    <t>611325422</t>
  </si>
  <si>
    <t>Oprava vnitřní vápenocementové štukové omítky stropů v rozsahu plochy do 30%</t>
  </si>
  <si>
    <t>1219741790</t>
  </si>
  <si>
    <t>"byt 1NP" 62,04</t>
  </si>
  <si>
    <t>24</t>
  </si>
  <si>
    <t>612131111</t>
  </si>
  <si>
    <t>Polymercementový spojovací můstek vnitřních stěn nanášený ručně</t>
  </si>
  <si>
    <t>383719467</t>
  </si>
  <si>
    <t>25</t>
  </si>
  <si>
    <t>612321111</t>
  </si>
  <si>
    <t>Vápenocementová omítka hrubá jednovrstvá zatřená vnitřních stěn nanášená ručně</t>
  </si>
  <si>
    <t>-1158961929</t>
  </si>
  <si>
    <t>"koupelna WC pod obklady"  2,4*(2*2,6+2*3,15)-1,6</t>
  </si>
  <si>
    <t>26</t>
  </si>
  <si>
    <t>612325101</t>
  </si>
  <si>
    <t>Vápenocementová hrubá omítka rýh ve stěnách šířky do 150 mm</t>
  </si>
  <si>
    <t>-1363532687</t>
  </si>
  <si>
    <t>"po osazení překladu nad dveře D04" 0,85</t>
  </si>
  <si>
    <t>27</t>
  </si>
  <si>
    <t>612325221</t>
  </si>
  <si>
    <t>Vápenocementová štuková omítka malých ploch do 0,09 m2 na stěnách (opravy omítek na stávajících stěnách po bouracích pracech)</t>
  </si>
  <si>
    <t>1988165524</t>
  </si>
  <si>
    <t>28</t>
  </si>
  <si>
    <t>612325222</t>
  </si>
  <si>
    <t>Vápenocementová štuková omítka malých ploch do 0,25 m2 na stěnách (opravy omítek na stávajících stěnách po bouracích pracech)</t>
  </si>
  <si>
    <t>709067154</t>
  </si>
  <si>
    <t>29</t>
  </si>
  <si>
    <t>612325223</t>
  </si>
  <si>
    <t>Vápenocementová štuková omítka malých ploch do 1,0 m2 na stěnách (opravy omítek na stávajících stěnách po bouracích pracech)</t>
  </si>
  <si>
    <t>-1436335634</t>
  </si>
  <si>
    <t>30</t>
  </si>
  <si>
    <t>612325302</t>
  </si>
  <si>
    <t>Vápenocementová štuková omítka ostění nebo nadpraží (po osazení nových okem, příprava ostění dveří na obložkové zárubně)</t>
  </si>
  <si>
    <t>2070360208</t>
  </si>
  <si>
    <t>"úprava ostění oken dle D.1.1.05" 0,45*(6*1,6+3*1,2)</t>
  </si>
  <si>
    <t>"osttní otění" 4</t>
  </si>
  <si>
    <t>Součet</t>
  </si>
  <si>
    <t>31</t>
  </si>
  <si>
    <t>612325423</t>
  </si>
  <si>
    <t>Oprava vnitřní vápenocementové štukové omítky stěn v rozsahu plochy do 50%</t>
  </si>
  <si>
    <t>1083679686</t>
  </si>
  <si>
    <t>"byt 1NP" 3,05*(2*4,3+2*3,45+2*4,03+2*4,76+2*4+2*3,96+2*2,49+2*2,2)</t>
  </si>
  <si>
    <t>"odpočet okna, dveře" -18</t>
  </si>
  <si>
    <t>32</t>
  </si>
  <si>
    <t>619995001</t>
  </si>
  <si>
    <t>Začištění omítek kolem oken, dveří, podlah nebo obkladů (nové konstrukce a povrchy navazující nastávající omítky)</t>
  </si>
  <si>
    <t>-59074895</t>
  </si>
  <si>
    <t>33</t>
  </si>
  <si>
    <t>619996145</t>
  </si>
  <si>
    <t xml:space="preserve">Ochrana konstrukcí nebo samostatných prvků obalením geotextilií </t>
  </si>
  <si>
    <t>-299854932</t>
  </si>
  <si>
    <t>34</t>
  </si>
  <si>
    <t>622252002</t>
  </si>
  <si>
    <t>Montáž ostatních lišt kontaktního zateplení</t>
  </si>
  <si>
    <t>469133815</t>
  </si>
  <si>
    <t>"úprava ostění oken dle D.1.1.05 - APU lišty" 6*1,6+3*1,2</t>
  </si>
  <si>
    <t>35</t>
  </si>
  <si>
    <t>59051476</t>
  </si>
  <si>
    <t>profil okenní začišťovací se sklovláknitou armovací tkaninou 9 mm/2,4 m</t>
  </si>
  <si>
    <t>-1590689827</t>
  </si>
  <si>
    <t>20*1,05 'Přepočtené koeficientem množství</t>
  </si>
  <si>
    <t>36</t>
  </si>
  <si>
    <t>629991011</t>
  </si>
  <si>
    <t>Zakrytí výplní otvorů a svislých ploch fólií přilepenou lepící páskou</t>
  </si>
  <si>
    <t>-51966140</t>
  </si>
  <si>
    <t>"stávající okna" 12</t>
  </si>
  <si>
    <t>37</t>
  </si>
  <si>
    <t>631311114</t>
  </si>
  <si>
    <t>Mazanina tl do 80 mm z betonu prostého bez zvýšených nároků na prostředí tř. C 16/20</t>
  </si>
  <si>
    <t>-492562906</t>
  </si>
  <si>
    <t>"S01" 0,06*5,6</t>
  </si>
  <si>
    <t>"S02 " 0,06*2,2</t>
  </si>
  <si>
    <t>"S03" 0,08*1</t>
  </si>
  <si>
    <t>38</t>
  </si>
  <si>
    <t>631319011</t>
  </si>
  <si>
    <t>Příplatek k mazanině tl do 80 mm za přehlazení povrchu</t>
  </si>
  <si>
    <t>-104147911</t>
  </si>
  <si>
    <t>39</t>
  </si>
  <si>
    <t>631319171</t>
  </si>
  <si>
    <t>Příplatek k mazanině tl do 80 mm za stržení povrchu spodní vrstvy před vložením výztuže</t>
  </si>
  <si>
    <t>-996767761</t>
  </si>
  <si>
    <t>40</t>
  </si>
  <si>
    <t>631362021</t>
  </si>
  <si>
    <t>Výztuž mazanin svařovanými sítěmi Kari</t>
  </si>
  <si>
    <t>-855905619</t>
  </si>
  <si>
    <t>0,008*(5,6+5,41+6,85)</t>
  </si>
  <si>
    <t>41</t>
  </si>
  <si>
    <t>632481213</t>
  </si>
  <si>
    <t>Separační vrstva z PE fólie</t>
  </si>
  <si>
    <t>1929459452</t>
  </si>
  <si>
    <t>(5,6+1,85+6,85)</t>
  </si>
  <si>
    <t>14,3*1,2 'Přepočtené koeficientem množství</t>
  </si>
  <si>
    <t>42</t>
  </si>
  <si>
    <t>634111113</t>
  </si>
  <si>
    <t>Obvodová dilatace pružnou těsnicí páskou v 80 mm mezi stěnou a mazaninou</t>
  </si>
  <si>
    <t>489402082</t>
  </si>
  <si>
    <t>43</t>
  </si>
  <si>
    <t>635111411</t>
  </si>
  <si>
    <t>Doplnění násypů pod podlahy, mazaniny a dlažby pískem pl do 2 m2</t>
  </si>
  <si>
    <t>1217474543</t>
  </si>
  <si>
    <t>"S4 - doplnění zásypů" 51*0,03</t>
  </si>
  <si>
    <t>44</t>
  </si>
  <si>
    <t>642942611</t>
  </si>
  <si>
    <t>Osazování zárubní nebo rámů dveřních kovových do 2,5 m2 na montážní pěnu</t>
  </si>
  <si>
    <t>-40800658</t>
  </si>
  <si>
    <t>"pro dveře D02, D04" 2</t>
  </si>
  <si>
    <t>45</t>
  </si>
  <si>
    <t>55331400</t>
  </si>
  <si>
    <t>zárubeň ocelová pro porobeton s drážkou 100 700 L/P</t>
  </si>
  <si>
    <t>99272802</t>
  </si>
  <si>
    <t>46</t>
  </si>
  <si>
    <t>55331414</t>
  </si>
  <si>
    <t>zárubeň ocelová pro dodatečné zazdění  s drážkou 150 800 L/P</t>
  </si>
  <si>
    <t>281430849</t>
  </si>
  <si>
    <t>"pro dveře D04" 1</t>
  </si>
  <si>
    <t xml:space="preserve">  Ostatní konstrukce a práce, bourání</t>
  </si>
  <si>
    <t>47</t>
  </si>
  <si>
    <t>946111112</t>
  </si>
  <si>
    <t>Montáž pojízdných věží trubkových/dílcových š do 0,9 m dl do 3,2 m v do 2,5 m</t>
  </si>
  <si>
    <t>-1135703660</t>
  </si>
  <si>
    <t>48</t>
  </si>
  <si>
    <t>946111212</t>
  </si>
  <si>
    <t>Příplatek k pojízdným věžím š do 0,9 m dl do 3,2 m v do 2,5 m za první a ZKD den použití</t>
  </si>
  <si>
    <t>319396910</t>
  </si>
  <si>
    <t>90</t>
  </si>
  <si>
    <t>49</t>
  </si>
  <si>
    <t>946111812</t>
  </si>
  <si>
    <t>Demontáž pojízdných věží trubkových/dílcových š do 0,9 m dl do 3,2 m v do 2,5 m</t>
  </si>
  <si>
    <t>91653962</t>
  </si>
  <si>
    <t>50</t>
  </si>
  <si>
    <t>952901111</t>
  </si>
  <si>
    <t>Vyčištění budov bytové a občanské výstavby při výšce podlaží do 4 m (1x po bouracích pracech + 1xpo dokončení)</t>
  </si>
  <si>
    <t>-1659270965</t>
  </si>
  <si>
    <t>2*104,3</t>
  </si>
  <si>
    <t>51</t>
  </si>
  <si>
    <t>962031132</t>
  </si>
  <si>
    <t>Bourání příček z cihel pálených na MVC tl do 100 mm</t>
  </si>
  <si>
    <t>21853686</t>
  </si>
  <si>
    <t>"příčka koupelna"1,1*3,5</t>
  </si>
  <si>
    <t>52</t>
  </si>
  <si>
    <t>962031133</t>
  </si>
  <si>
    <t>Bourání příček z cihel pálených na MVC tl do 150 mm</t>
  </si>
  <si>
    <t>654234782</t>
  </si>
  <si>
    <t>"příčka mezi 105,106"2,0*3,5</t>
  </si>
  <si>
    <t>53</t>
  </si>
  <si>
    <t>962032231</t>
  </si>
  <si>
    <t>Bourání zdiva z cihel pálených nebo vápenopískových na MV nebo MVC přes 1 m3</t>
  </si>
  <si>
    <t>-498587549</t>
  </si>
  <si>
    <t>"stěna mezi 104,105" 1,2*3,5*0,35</t>
  </si>
  <si>
    <t>54</t>
  </si>
  <si>
    <t>965042131</t>
  </si>
  <si>
    <t>Bourání podkladů pod dlažby nebo mazanin betonových nebo z litého asfaltu tl do 100 mm pl do 4 m2</t>
  </si>
  <si>
    <t>795219457</t>
  </si>
  <si>
    <t>"stávajích bet. mazaniny a schodiště 104,105,106" 1,25</t>
  </si>
  <si>
    <t>55</t>
  </si>
  <si>
    <t>965082922</t>
  </si>
  <si>
    <t>Odstranění násypů pod podlahami tl do 100 mm pl do 2 m2</t>
  </si>
  <si>
    <t>-1329958233</t>
  </si>
  <si>
    <t>"úprava stávajících násypů na klenbách 104,105,106" 0,45</t>
  </si>
  <si>
    <t>56</t>
  </si>
  <si>
    <t>967031132</t>
  </si>
  <si>
    <t>Přisekání rovných ostění v cihelném zdivu na MV nebo MVC (začištění ostění bouraných otvorů)</t>
  </si>
  <si>
    <t>1026436052</t>
  </si>
  <si>
    <t>"otvor pro nové dveře D04" 1,2</t>
  </si>
  <si>
    <t>57</t>
  </si>
  <si>
    <t>968072455</t>
  </si>
  <si>
    <t>Vybourání kovových dveřních zárubní pl do 2 m2</t>
  </si>
  <si>
    <t>-2081021623</t>
  </si>
  <si>
    <t>"stávající zárubně dveří vstup, do koupelny a na schodiště" 2+1,3+1,6</t>
  </si>
  <si>
    <t>58</t>
  </si>
  <si>
    <t>971033631</t>
  </si>
  <si>
    <t>Vybourání otvorů ve zdivu cihelném pl do 4 m2 na MVC nebo MV tl do 150 mm</t>
  </si>
  <si>
    <t>-1470684619</t>
  </si>
  <si>
    <t>"otvor pro nové dveře D04" 0,9*2,3</t>
  </si>
  <si>
    <t>59</t>
  </si>
  <si>
    <t>973031345</t>
  </si>
  <si>
    <t>Vysekání kapes ve zdivu cihelném na MV nebo MVC pl do 0,25 m2 hl do 300 mm</t>
  </si>
  <si>
    <t>-1919061222</t>
  </si>
  <si>
    <t>"pro osazení ocelových nosníků při doplnění stropu" 8</t>
  </si>
  <si>
    <t>60</t>
  </si>
  <si>
    <t>974031143</t>
  </si>
  <si>
    <t>Vysekání rýh ve zdivu cihelném hl do 70 mm š do 100 mm</t>
  </si>
  <si>
    <t>919296290</t>
  </si>
  <si>
    <t>"pro osazení překladu nad dveře D04" 2*1,3</t>
  </si>
  <si>
    <t>61</t>
  </si>
  <si>
    <t>975053141</t>
  </si>
  <si>
    <t>Víceřadové podchycení stropů pro osazení nosníků v do 3,5 m pro zatížení do 1500 kg/m2</t>
  </si>
  <si>
    <t>1136619248</t>
  </si>
  <si>
    <t>"pro doplnění strpu a vložeí nosníku" 2*2</t>
  </si>
  <si>
    <t>62</t>
  </si>
  <si>
    <t>978012191</t>
  </si>
  <si>
    <t>Otlučení (osekání) vnitřní vápenné nebo vápenocementové omítky stropů rákosových v rozsahu do 100 %</t>
  </si>
  <si>
    <t>-1126940508</t>
  </si>
  <si>
    <t>"pro doplnění stropu" 4</t>
  </si>
  <si>
    <t>63</t>
  </si>
  <si>
    <t>978013191</t>
  </si>
  <si>
    <t>Otlučení (osekání) vnitřní vápenné nebo vápenocementové omítky stěn v rozsahu do 100 % ( srovnání a zednické začištění stěn + začištění po bouracích pracech)</t>
  </si>
  <si>
    <t>1002120975</t>
  </si>
  <si>
    <t>64</t>
  </si>
  <si>
    <t>978059541</t>
  </si>
  <si>
    <t>Odsekání a odebrání obkladů stěn z vnitřních obkládaček plochy přes 1 m2</t>
  </si>
  <si>
    <t>-514773875</t>
  </si>
  <si>
    <t>"vnitřní obklady koupelna" 4</t>
  </si>
  <si>
    <t>65</t>
  </si>
  <si>
    <t>978071411</t>
  </si>
  <si>
    <t>Otlučení omítky a odstranění izolace z desek hmotnosti přes 120 kg/m3 tl přes 50 mm pl do 1 m2</t>
  </si>
  <si>
    <t>887601339</t>
  </si>
  <si>
    <t>"úprava ostění oken dle D.1.1.05" 0,15*(6*1,6+3*1,2)</t>
  </si>
  <si>
    <t>66</t>
  </si>
  <si>
    <t>985221101</t>
  </si>
  <si>
    <t>Doplnění zdiva cihlami do aktivované malty (budou použity cihly z bouraných čístí stěn a příček)</t>
  </si>
  <si>
    <t>-1108623407</t>
  </si>
  <si>
    <t>"pro podepření příčky na ocelovým nosníkem" 0,36</t>
  </si>
  <si>
    <t>-552518089</t>
  </si>
  <si>
    <t>997</t>
  </si>
  <si>
    <t>Přesun sutě</t>
  </si>
  <si>
    <t>68</t>
  </si>
  <si>
    <t>997013211</t>
  </si>
  <si>
    <t>Vnitrostaveništní doprava suti a vybouraných hmot pro budovy v do 6 m ručně</t>
  </si>
  <si>
    <t>136651873</t>
  </si>
  <si>
    <t>69</t>
  </si>
  <si>
    <t>997221571</t>
  </si>
  <si>
    <t>Odvoz a likvidace vybouryných hmot zákoným způsobem</t>
  </si>
  <si>
    <t>-146174833</t>
  </si>
  <si>
    <t>998</t>
  </si>
  <si>
    <t>Přesun hmot</t>
  </si>
  <si>
    <t>72</t>
  </si>
  <si>
    <t>998018001</t>
  </si>
  <si>
    <t>Přesun hmot ruční pro budovy v do 6 m</t>
  </si>
  <si>
    <t>1605448930</t>
  </si>
  <si>
    <t>PSV</t>
  </si>
  <si>
    <t xml:space="preserve">  Práce a dodávky PSV</t>
  </si>
  <si>
    <t>711</t>
  </si>
  <si>
    <t>Izolace proti vodě, vlhkosti a plynům</t>
  </si>
  <si>
    <t>73</t>
  </si>
  <si>
    <t>711113111.SMB</t>
  </si>
  <si>
    <t>Izolace proti vlhkosti na vodorovné ploše za studena emulzí elastickou SCHOMBURG COMBIFLEX-DS</t>
  </si>
  <si>
    <t>-440576208</t>
  </si>
  <si>
    <t>"S-01" 5,55</t>
  </si>
  <si>
    <t>74</t>
  </si>
  <si>
    <t>711113121.SMB</t>
  </si>
  <si>
    <t>Izolace proti vlhkosti na svislé ploše za studena emulzí elastickou SCHOMBURG COMBIFLEX-DS</t>
  </si>
  <si>
    <t>480719056</t>
  </si>
  <si>
    <t>" koupelna za vanou" 6</t>
  </si>
  <si>
    <t>75</t>
  </si>
  <si>
    <t>998711201</t>
  </si>
  <si>
    <t>Přesun hmot procentní pro izolace proti vodě, vlhkosti a plynům v objektech v do 6 m</t>
  </si>
  <si>
    <t>%</t>
  </si>
  <si>
    <t>1763769564</t>
  </si>
  <si>
    <t>762</t>
  </si>
  <si>
    <t>Konstrukce tesařské</t>
  </si>
  <si>
    <t>76</t>
  </si>
  <si>
    <t>762512245</t>
  </si>
  <si>
    <t>Montáž podlahové kce podkladové z desek dřevotřískových nebo cementotřískových šroubovaných na dřevo</t>
  </si>
  <si>
    <t>-295342147</t>
  </si>
  <si>
    <t>"podlaha S-04" 2*( 14,94+20,13+16,01)</t>
  </si>
  <si>
    <t>77</t>
  </si>
  <si>
    <t>60726270</t>
  </si>
  <si>
    <t>deska dřevoštěpková OSB pero-drážka nebroušená tl 12mm</t>
  </si>
  <si>
    <t>-1990029825</t>
  </si>
  <si>
    <t>51,08*1,08 'Přepočtené koeficientem množství</t>
  </si>
  <si>
    <t>78</t>
  </si>
  <si>
    <t>60726272</t>
  </si>
  <si>
    <t>deska dřevoštěpková OSB pero-drážka nebroušená tl 15mm</t>
  </si>
  <si>
    <t>1567642457</t>
  </si>
  <si>
    <t>79</t>
  </si>
  <si>
    <t>762521811</t>
  </si>
  <si>
    <t>Demontáž podlah bez polštářů z prken tloušťky do 32 mm</t>
  </si>
  <si>
    <t>-776957497</t>
  </si>
  <si>
    <t>"stávající prkenný záklop v pokojích" 16,01+20,13+14,94</t>
  </si>
  <si>
    <t>80</t>
  </si>
  <si>
    <t>762526811</t>
  </si>
  <si>
    <t>Demontáž podlah z dřevotřísky, překližky, sololitu tloušťky do 20 mm bez polštářů</t>
  </si>
  <si>
    <t>493646011</t>
  </si>
  <si>
    <t>"stávající dřevotříska pod linem v pokojích" 16,01+20,13+14,94</t>
  </si>
  <si>
    <t>81</t>
  </si>
  <si>
    <t>762595001</t>
  </si>
  <si>
    <t>Spojovací prostředky pro položení dřevěných podlah a zakrytí kanálů</t>
  </si>
  <si>
    <t>-944119036</t>
  </si>
  <si>
    <t>82</t>
  </si>
  <si>
    <t>762841811</t>
  </si>
  <si>
    <t>Demontáž podbíjení obkladů stropů a střech sklonu do 60° z hrubých prken tl do 35 mm</t>
  </si>
  <si>
    <t>1020381196</t>
  </si>
  <si>
    <t>83</t>
  </si>
  <si>
    <t>998762201</t>
  </si>
  <si>
    <t>Přesun hmot procentní pro kce tesařské v objektech v do 6 m</t>
  </si>
  <si>
    <t>1779171719</t>
  </si>
  <si>
    <t>763</t>
  </si>
  <si>
    <t>Konstrukce suché výstavby</t>
  </si>
  <si>
    <t>84</t>
  </si>
  <si>
    <t>763131432</t>
  </si>
  <si>
    <t>SDK podhled deska 1xDF 15 bez TI dvouvrstvá spodní kce profil CD+UD</t>
  </si>
  <si>
    <t>595862419</t>
  </si>
  <si>
    <t>"koupelna, WC - podhled s požární odolností"5,55</t>
  </si>
  <si>
    <t>-657774039</t>
  </si>
  <si>
    <t>86</t>
  </si>
  <si>
    <t>763164216</t>
  </si>
  <si>
    <t>SDK obklad dřevěných kcí tvaru U š do 0,6 m desky 1xDF 15</t>
  </si>
  <si>
    <t>-1348778604</t>
  </si>
  <si>
    <t>"kolem profilu pro zesílení stropu nad koueplnou, WC" 2,3</t>
  </si>
  <si>
    <t>87</t>
  </si>
  <si>
    <t>763171213</t>
  </si>
  <si>
    <t>-353760424</t>
  </si>
  <si>
    <t>"koupelna, WC" 1</t>
  </si>
  <si>
    <t>88</t>
  </si>
  <si>
    <t>59030155</t>
  </si>
  <si>
    <t>-651190710</t>
  </si>
  <si>
    <t>89</t>
  </si>
  <si>
    <t>998763401</t>
  </si>
  <si>
    <t>Přesun hmot procentní pro sádrokartonové konstrukce v objektech v do 6 m</t>
  </si>
  <si>
    <t>-150047197</t>
  </si>
  <si>
    <t>766</t>
  </si>
  <si>
    <t>Konstrukce truhlářské</t>
  </si>
  <si>
    <t>766660001</t>
  </si>
  <si>
    <t>Montáž dveřních křídel otvíravých 1křídlových š do 0,8 m do ocelové zárubně (D02, D03, D04)</t>
  </si>
  <si>
    <t>-724461023</t>
  </si>
  <si>
    <t>91</t>
  </si>
  <si>
    <t>61150311</t>
  </si>
  <si>
    <t>D03 - int. dveře dřevěné jednokřídlé  plné hladké 70/197 cm  vč. povrchové úpravy a kování - specifikace viz tabulka dveří</t>
  </si>
  <si>
    <t>1861920912</t>
  </si>
  <si>
    <t>92</t>
  </si>
  <si>
    <t>61150316</t>
  </si>
  <si>
    <t>D03, D04 - int. dveře dřevěné jednokřídlé plné hladké  80/197 cm vč. povrchové úpravy a kování - specifikace viz tabulka dveří</t>
  </si>
  <si>
    <t>1175396975</t>
  </si>
  <si>
    <t>93</t>
  </si>
  <si>
    <t>766660411</t>
  </si>
  <si>
    <t>Montáž vchodových dveří 1křídlových bez nadsvětlíku do zdiva vč. zárubně (D01)</t>
  </si>
  <si>
    <t>1972087735</t>
  </si>
  <si>
    <t>94</t>
  </si>
  <si>
    <t>61173221</t>
  </si>
  <si>
    <t>D01 - dveře vchodové  plné hladkě EI30 DP3 90x210 cm bezp tř 3 vč. zárubně povrchové úpravy a kování - specifikace viz tabulka dveří</t>
  </si>
  <si>
    <t>-198190653</t>
  </si>
  <si>
    <t>95</t>
  </si>
  <si>
    <t>766691914</t>
  </si>
  <si>
    <t>Vyvěšení nebo zavěšení dřevěných křídel dveří pl do 2 m2 (původní int. a vchodové dveře)</t>
  </si>
  <si>
    <t>-311909439</t>
  </si>
  <si>
    <t>96</t>
  </si>
  <si>
    <t>998766201</t>
  </si>
  <si>
    <t>Přesun hmot procentní pro konstrukce truhlářské v objektech v do 6 m</t>
  </si>
  <si>
    <t>726207825</t>
  </si>
  <si>
    <t>767</t>
  </si>
  <si>
    <t>Konstrukce zámečnické</t>
  </si>
  <si>
    <t>97</t>
  </si>
  <si>
    <t>767161215</t>
  </si>
  <si>
    <t>Montáž zábradlí rovného z profilové oceli do zdi do hmotnosti 30 kg</t>
  </si>
  <si>
    <t>-778603410</t>
  </si>
  <si>
    <t>"nové zábradlí u vstupního schodiště" 1,5</t>
  </si>
  <si>
    <t>98</t>
  </si>
  <si>
    <t>15411299</t>
  </si>
  <si>
    <t>dodávka zábradlí ocelové svařované pozink z pásoviny kotvené do podlahy vč. kotevnívh prvků a povrchové úpravy</t>
  </si>
  <si>
    <t>kpl</t>
  </si>
  <si>
    <t>-960383417</t>
  </si>
  <si>
    <t>99</t>
  </si>
  <si>
    <t>767161813</t>
  </si>
  <si>
    <t>Demontáž zábradlí rovného nerozebíratelného hmotnosti 1m zábradlí do 20 kg</t>
  </si>
  <si>
    <t>-1846761612</t>
  </si>
  <si>
    <t>"zábradlí balkon" 2,6+1</t>
  </si>
  <si>
    <t>100</t>
  </si>
  <si>
    <t>767996701</t>
  </si>
  <si>
    <t>Demontáž atypických zámečnických konstrukcí řezáním hmotnosti jednotlivých dílů do 50 kg</t>
  </si>
  <si>
    <t>kg</t>
  </si>
  <si>
    <t>1621204008</t>
  </si>
  <si>
    <t>101</t>
  </si>
  <si>
    <t>998767201</t>
  </si>
  <si>
    <t>Přesun hmot procentní pro zámečnické konstrukce v objektech v do 6 m</t>
  </si>
  <si>
    <t>-538788255</t>
  </si>
  <si>
    <t>771</t>
  </si>
  <si>
    <t>Podlahy z dlaždic</t>
  </si>
  <si>
    <t>102</t>
  </si>
  <si>
    <t>771274112</t>
  </si>
  <si>
    <t>Montáž obkladů stupnic z dlaždic keramických flexibilní lepidlo š do 250 mm</t>
  </si>
  <si>
    <t>-1562650314</t>
  </si>
  <si>
    <t>3*1</t>
  </si>
  <si>
    <t>103</t>
  </si>
  <si>
    <t>771274232</t>
  </si>
  <si>
    <t>Montáž obkladů podstupnic z dlaždic hladkých keramických flexibilní lepidlo v do 200 mm</t>
  </si>
  <si>
    <t>1088293431</t>
  </si>
  <si>
    <t>104</t>
  </si>
  <si>
    <t>771474112</t>
  </si>
  <si>
    <t>Montáž soklíků z dlaždic keramických rovných flexibilní lepidlo v do 90 mm</t>
  </si>
  <si>
    <t>-1204890230</t>
  </si>
  <si>
    <t>"předsíň" 1,5+1,6+1,8+1,8</t>
  </si>
  <si>
    <t>105</t>
  </si>
  <si>
    <t>771474132</t>
  </si>
  <si>
    <t>Montáž soklíků z dlaždic keramických schodišťových stupňovitých flexibilní lepidlo v do 90 mm</t>
  </si>
  <si>
    <t>-839767655</t>
  </si>
  <si>
    <t>2*1,6</t>
  </si>
  <si>
    <t>106</t>
  </si>
  <si>
    <t>771573810</t>
  </si>
  <si>
    <t>Demontáž podlah z dlaždic keramických lepených</t>
  </si>
  <si>
    <t>884499621</t>
  </si>
  <si>
    <t>"chodba byt" 5,2</t>
  </si>
  <si>
    <t>"koupelna, schody" 6,6</t>
  </si>
  <si>
    <t>107</t>
  </si>
  <si>
    <t>771574315</t>
  </si>
  <si>
    <t>Montáž podlah keramických režných hladkých lepených rychletuhnoucím flexi lepidlem do 25 ks/ m2</t>
  </si>
  <si>
    <t>1119385098</t>
  </si>
  <si>
    <t>"S01" 5,41</t>
  </si>
  <si>
    <t>"odpočet schod stupňů" -1</t>
  </si>
  <si>
    <t>108</t>
  </si>
  <si>
    <t>59761179</t>
  </si>
  <si>
    <t>keramická dlažba 30x30cm</t>
  </si>
  <si>
    <t>2107731910</t>
  </si>
  <si>
    <t>109</t>
  </si>
  <si>
    <t>771591111</t>
  </si>
  <si>
    <t>Podlahy penetrace podkladu</t>
  </si>
  <si>
    <t>-10309703</t>
  </si>
  <si>
    <t>110</t>
  </si>
  <si>
    <t>771591171</t>
  </si>
  <si>
    <t>Montáž profilu ukončujícího pro plynulý přechod (dlažby s kobercem apod.)</t>
  </si>
  <si>
    <t>-572564832</t>
  </si>
  <si>
    <t>111</t>
  </si>
  <si>
    <t>283186852</t>
  </si>
  <si>
    <t>ukončovací profil L pro dlažby nerezový</t>
  </si>
  <si>
    <t>-1515094356</t>
  </si>
  <si>
    <t>112</t>
  </si>
  <si>
    <t>771591172</t>
  </si>
  <si>
    <t>Montáž profilu pro schodové hrany</t>
  </si>
  <si>
    <t>-1481018400</t>
  </si>
  <si>
    <t>113</t>
  </si>
  <si>
    <t>59054144</t>
  </si>
  <si>
    <t>profil schodový protiskluzový ušlechtilá ocel V2A, R 10 V 6 (11 x 1000 mm)</t>
  </si>
  <si>
    <t>1817127329</t>
  </si>
  <si>
    <t>3*1,1 'Přepočtené koeficientem množství</t>
  </si>
  <si>
    <t>114</t>
  </si>
  <si>
    <t>771591185</t>
  </si>
  <si>
    <t>Podlahy řezání keramických dlaždic rovné</t>
  </si>
  <si>
    <t>-514161371</t>
  </si>
  <si>
    <t>115</t>
  </si>
  <si>
    <t>771990112</t>
  </si>
  <si>
    <t>Vyrovnání podkladu samonivelační stěrkou tl 4 mm pevnosti 30 Mpa</t>
  </si>
  <si>
    <t>2067172561</t>
  </si>
  <si>
    <t>116</t>
  </si>
  <si>
    <t>998771201</t>
  </si>
  <si>
    <t>Přesun hmot procentní pro podlahy z dlaždic v objektech v do 6 m</t>
  </si>
  <si>
    <t>1840797084</t>
  </si>
  <si>
    <t>775</t>
  </si>
  <si>
    <t>Podlahy skládané</t>
  </si>
  <si>
    <t>117</t>
  </si>
  <si>
    <t>775413310</t>
  </si>
  <si>
    <t>Montáž soklíku ze dřeva tvrdého nebo měkkého přibíjeného s přetmelením</t>
  </si>
  <si>
    <t>1566991693</t>
  </si>
  <si>
    <t>"podlaha S-04" 2*4,3+2*3,45+2*4,76+2*4,03+3,96+2*3,4</t>
  </si>
  <si>
    <t>118</t>
  </si>
  <si>
    <t>R61416200</t>
  </si>
  <si>
    <t>lišta dřevěná vč. povrch. úpravy v. 50 mm</t>
  </si>
  <si>
    <t>-843133353</t>
  </si>
  <si>
    <t>119</t>
  </si>
  <si>
    <t>775541151</t>
  </si>
  <si>
    <t>Montáž podlah plovoucích z lamel laminátových</t>
  </si>
  <si>
    <t>-181810422</t>
  </si>
  <si>
    <t>"podlaha S-04" ( 14,94+20,13+16,01)</t>
  </si>
  <si>
    <t>120</t>
  </si>
  <si>
    <t>61151526</t>
  </si>
  <si>
    <t>podlaha dřevěná zámková 3vrstvá-lakovaný,dub 14 x 185 x 1080 mm</t>
  </si>
  <si>
    <t>-327703025</t>
  </si>
  <si>
    <t>51,08*1,05 'Přepočtené koeficientem množství</t>
  </si>
  <si>
    <t>121</t>
  </si>
  <si>
    <t>775591191</t>
  </si>
  <si>
    <t>Montáž podložky vyrovnávací a tlumící pro plovoucí podlahy</t>
  </si>
  <si>
    <t>-1507189537</t>
  </si>
  <si>
    <t>122</t>
  </si>
  <si>
    <t>61155343</t>
  </si>
  <si>
    <t>podložka izolační z pěnového PE 3 mm šíře 1,1 m bez povrchové úpravy</t>
  </si>
  <si>
    <t>-679463265</t>
  </si>
  <si>
    <t>123</t>
  </si>
  <si>
    <t>998775201</t>
  </si>
  <si>
    <t>Přesun hmot procentní pro podlahy dřevěné v objektech v do 6 m</t>
  </si>
  <si>
    <t>624467795</t>
  </si>
  <si>
    <t>776</t>
  </si>
  <si>
    <t>Podlahy povlakové</t>
  </si>
  <si>
    <t>124</t>
  </si>
  <si>
    <t>776201814</t>
  </si>
  <si>
    <t>Demontáž povlakových podlahovin volně položených podlepených páskou</t>
  </si>
  <si>
    <t>-439178340</t>
  </si>
  <si>
    <t>"stávající lino v pokojích" 16,01+20,13+14,94</t>
  </si>
  <si>
    <t>125</t>
  </si>
  <si>
    <t>776410811</t>
  </si>
  <si>
    <t>Odstranění soklíků a lišt pryžových nebo plastových</t>
  </si>
  <si>
    <t>1710654637</t>
  </si>
  <si>
    <t>"stávající podlaha v pokojích" 2*4,3+2*3,45+2*4,76+2*4,03+3,96+2*3,4</t>
  </si>
  <si>
    <t>781</t>
  </si>
  <si>
    <t>Dokončovací práce - obklady</t>
  </si>
  <si>
    <t>126</t>
  </si>
  <si>
    <t>781474112</t>
  </si>
  <si>
    <t>Montáž obkladů vnitřních keramických hladkých do 12 ks/m2 lepených flexibilním lepidlem</t>
  </si>
  <si>
    <t>-962426260</t>
  </si>
  <si>
    <t>"koupelna WC" 2,4*(2*2,6+2*3,15)-1,6</t>
  </si>
  <si>
    <t>"za kuch linkou" 0,7*(3,96+2*0,6)</t>
  </si>
  <si>
    <t>127</t>
  </si>
  <si>
    <t>59761071</t>
  </si>
  <si>
    <t>obkládačky keramické koupelnové (barevné) přes 12 do 16 ks/m2</t>
  </si>
  <si>
    <t>1292435693</t>
  </si>
  <si>
    <t>29,612*1,1 'Přepočtené koeficientem množství</t>
  </si>
  <si>
    <t>-402820300</t>
  </si>
  <si>
    <t>129</t>
  </si>
  <si>
    <t>781495111</t>
  </si>
  <si>
    <t>Penetrace podkladu vnitřních obkladů</t>
  </si>
  <si>
    <t>1555851610</t>
  </si>
  <si>
    <t>130</t>
  </si>
  <si>
    <t>781495115</t>
  </si>
  <si>
    <t>Spárování vnitřních obkladů silikonem</t>
  </si>
  <si>
    <t>-1540355992</t>
  </si>
  <si>
    <t>131</t>
  </si>
  <si>
    <t>781495142</t>
  </si>
  <si>
    <t>Průnik obkladem kruhový do DN 90 bez izolace</t>
  </si>
  <si>
    <t>288350357</t>
  </si>
  <si>
    <t>132</t>
  </si>
  <si>
    <t>998781201</t>
  </si>
  <si>
    <t>Přesun hmot procentní pro obklady keramické v objektech v do 6 m</t>
  </si>
  <si>
    <t>-1463387438</t>
  </si>
  <si>
    <t>783</t>
  </si>
  <si>
    <t>Dokončovací práce - nátěry</t>
  </si>
  <si>
    <t>133</t>
  </si>
  <si>
    <t>783317102</t>
  </si>
  <si>
    <t>Krycí dvojnásobný syntetický standardní nátěr zámečnických konstrukcí</t>
  </si>
  <si>
    <t>-1394651511</t>
  </si>
  <si>
    <t>"nátěr stávajících a nových zárubní D02, D03, D04" 5*2</t>
  </si>
  <si>
    <t>784</t>
  </si>
  <si>
    <t>Malby a tapety</t>
  </si>
  <si>
    <t>134</t>
  </si>
  <si>
    <t>784111001</t>
  </si>
  <si>
    <t>Oprášení (ometení ) podkladu v místnostech výšky do 3,80 m</t>
  </si>
  <si>
    <t>1303231553</t>
  </si>
  <si>
    <t>"stropy" 104,3</t>
  </si>
  <si>
    <t>"stěny" 3,05*(2*4,3+2*3,45+2*4,03+2*4,76+2*4+2*3,96+2*2,49+2*2,2)</t>
  </si>
  <si>
    <t>"stěny 2NP" 54</t>
  </si>
  <si>
    <t>"ostění, nadpraží" 16,741</t>
  </si>
  <si>
    <t>135</t>
  </si>
  <si>
    <t>784121001</t>
  </si>
  <si>
    <t>Oškrabání malby v mísnostech výšky do 3,80 m (pro původní poškozené nebo nesoudržné malby)</t>
  </si>
  <si>
    <t>-305555349</t>
  </si>
  <si>
    <t>136</t>
  </si>
  <si>
    <t>784161201</t>
  </si>
  <si>
    <t>Lokální vyrovnání podkladu sádrovou stěrkou plochy do 0,1 m2 v místnostech výšky do 3,80 m</t>
  </si>
  <si>
    <t>-47931574</t>
  </si>
  <si>
    <t>137</t>
  </si>
  <si>
    <t>784161211</t>
  </si>
  <si>
    <t>Lokální vyrovnání podkladu sádrovou stěrkou plochy do 0,25 m2 v místnostech výšky do 3,80 m</t>
  </si>
  <si>
    <t>-712985132</t>
  </si>
  <si>
    <t>138</t>
  </si>
  <si>
    <t>784181101</t>
  </si>
  <si>
    <t>Základní akrylátová jednonásobná penetrace podkladu v místnostech výšky do 3,80m</t>
  </si>
  <si>
    <t>-330847261</t>
  </si>
  <si>
    <t>139</t>
  </si>
  <si>
    <t>784211111</t>
  </si>
  <si>
    <t>Dvojnásobné  bílé malby ze směsí za mokra velmi dobře otěruvzdorných v místnostech výšky do 3,80 m</t>
  </si>
  <si>
    <t>-1434648737</t>
  </si>
  <si>
    <t xml:space="preserve">ZTI - Zdravotechnické instalace </t>
  </si>
  <si>
    <t>PSV - Práce a dodávky PSV</t>
  </si>
  <si>
    <t xml:space="preserve">    721 - Zdravotechnika - vnitřní kanalizace</t>
  </si>
  <si>
    <t xml:space="preserve">    713 - Izolace tepelné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</si>
  <si>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</si>
  <si>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</si>
  <si>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</si>
  <si>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</si>
  <si>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>Práce a dodávky PSV</t>
  </si>
  <si>
    <t>721</t>
  </si>
  <si>
    <t>Zdravotechnika - vnitřní kanalizace</t>
  </si>
  <si>
    <t>721174042</t>
  </si>
  <si>
    <t>Potrubí kanalizační z PP připojovací DN 32 (vč. tavrovek)</t>
  </si>
  <si>
    <t>-76020853</t>
  </si>
  <si>
    <t>721174043</t>
  </si>
  <si>
    <t>Potrubí kanalizační z PP připojovací HT DN 50 (vč. tavrovek)</t>
  </si>
  <si>
    <t>940143661</t>
  </si>
  <si>
    <t>721174044</t>
  </si>
  <si>
    <t>Potrubí kanalizační z PP připojovací DN 75 (vč. tavrovek)</t>
  </si>
  <si>
    <t>-1578132547</t>
  </si>
  <si>
    <t>721174045</t>
  </si>
  <si>
    <t>Potrubí kanalizační z PP připojovací DN 110 (vč. tavrovek)</t>
  </si>
  <si>
    <t>-754321330</t>
  </si>
  <si>
    <t>721226521</t>
  </si>
  <si>
    <t>Zápachová uzávěrka nástěnná pro pračku a myčku DN 40</t>
  </si>
  <si>
    <t>721226523</t>
  </si>
  <si>
    <t>HL21 vtok DN32 se zápachovou uzávěrkou a kuličkou pro suchý stav</t>
  </si>
  <si>
    <t>-661002151</t>
  </si>
  <si>
    <t>721289012</t>
  </si>
  <si>
    <t>Napojení na stávající kanalizaci do DN 125</t>
  </si>
  <si>
    <t>1092758632</t>
  </si>
  <si>
    <t>721290111</t>
  </si>
  <si>
    <t>Zkouška těsnosti potrubí kanalizace vodou do DN 125</t>
  </si>
  <si>
    <t>721290222</t>
  </si>
  <si>
    <t>Stavební přípomoce pro vnitřní kanalizaci</t>
  </si>
  <si>
    <t>-1952369444</t>
  </si>
  <si>
    <t>713</t>
  </si>
  <si>
    <t>Izolace tepelné</t>
  </si>
  <si>
    <t>713461121</t>
  </si>
  <si>
    <t>Montáž izolace tepelné potrubí a ohybů skružemi na tmel za studena 1x</t>
  </si>
  <si>
    <t>20365933</t>
  </si>
  <si>
    <t>"pro potrubí tepleé vody" 29*0,25</t>
  </si>
  <si>
    <t>63154836</t>
  </si>
  <si>
    <t>pouzdro izolační potrubní ohebné s jednostrannou Al fólií max. 400/100 °C 22/30 mm</t>
  </si>
  <si>
    <t>-1738900248</t>
  </si>
  <si>
    <t>722</t>
  </si>
  <si>
    <t>Zdravotechnika - vnitřní vodovod</t>
  </si>
  <si>
    <t>722174002</t>
  </si>
  <si>
    <t>Potrubí vodovodní plastové PPR svar polyfuze PN 16 D 20 x 2,3 mm</t>
  </si>
  <si>
    <t>140</t>
  </si>
  <si>
    <t>722181231</t>
  </si>
  <si>
    <t>Ochrana vodovodního potrubí přilepenými tepelně izolačními trubicemi z PE tl do 15 mm DN do 22 mm</t>
  </si>
  <si>
    <t>146</t>
  </si>
  <si>
    <t>722190401</t>
  </si>
  <si>
    <t>Vyvedení a upevnění výpustku do DN 25</t>
  </si>
  <si>
    <t>1603417210</t>
  </si>
  <si>
    <t>"vč. nástěnného kolena" 7</t>
  </si>
  <si>
    <t>722224116</t>
  </si>
  <si>
    <t>Kohout plnicí nebo vypouštěcí G 3/4 PN 10 s jedním závitem</t>
  </si>
  <si>
    <t>-2114692333</t>
  </si>
  <si>
    <t>722232044</t>
  </si>
  <si>
    <t>Kohout kulový přímý G 3/4 PN 42 do 185°C vnitřní závit</t>
  </si>
  <si>
    <t>154</t>
  </si>
  <si>
    <t>722234288R</t>
  </si>
  <si>
    <t xml:space="preserve">Napojení na stávající vodovod
</t>
  </si>
  <si>
    <t>-270818232</t>
  </si>
  <si>
    <t>722262213</t>
  </si>
  <si>
    <t>Vodoměr závitový jednovtokový suchoběžný do 40°C G 3/4 x 130 mm Qn 1,5 m3/h horizontální</t>
  </si>
  <si>
    <t>-1425027660</t>
  </si>
  <si>
    <t>722290226</t>
  </si>
  <si>
    <t>Zkouška těsnosti vodovodního potrubí závitového do DN 50</t>
  </si>
  <si>
    <t>162</t>
  </si>
  <si>
    <t>722290234</t>
  </si>
  <si>
    <t>Proplach a dezinfekce vodovodního potrubí do DN 80</t>
  </si>
  <si>
    <t>164</t>
  </si>
  <si>
    <t>722290333</t>
  </si>
  <si>
    <t>Stavební přípomoce pro vnitřní vodovod</t>
  </si>
  <si>
    <t>-1653084812</t>
  </si>
  <si>
    <t>724</t>
  </si>
  <si>
    <t>Zdravotechnika - strojní vybavení</t>
  </si>
  <si>
    <t>724141125</t>
  </si>
  <si>
    <t>Nerezové cirkulační čerpadlo  (Q=0,5m3/h, h=2,5m) s programovatelným spínačem</t>
  </si>
  <si>
    <t>soubor</t>
  </si>
  <si>
    <t>-1323724800</t>
  </si>
  <si>
    <t>725</t>
  </si>
  <si>
    <t>Zdravotechnika - zařizovací předměty</t>
  </si>
  <si>
    <t>725119125</t>
  </si>
  <si>
    <t>Montáž klozetových mís závěsných na nosné stěny vč. sedátka a splachovacího tkačítka</t>
  </si>
  <si>
    <t>-128347855</t>
  </si>
  <si>
    <t>64236091</t>
  </si>
  <si>
    <t xml:space="preserve">mísa keramická klozetová závěsná bílá s hlubokým splachováním odpad vodorovný vč. sedátka a tlačítka </t>
  </si>
  <si>
    <t>-1693190726</t>
  </si>
  <si>
    <t>725219102</t>
  </si>
  <si>
    <t>Montáž umyvadla</t>
  </si>
  <si>
    <t>1363257076</t>
  </si>
  <si>
    <t>64211061</t>
  </si>
  <si>
    <t>umyvadlo keramické závěsné bílé</t>
  </si>
  <si>
    <t>-1343748953</t>
  </si>
  <si>
    <t>725532217</t>
  </si>
  <si>
    <t>698168405</t>
  </si>
  <si>
    <t>725813111</t>
  </si>
  <si>
    <t>Ventil rohový bez připojovací trubičky nebo flexi hadičky G 1/2 - standardní</t>
  </si>
  <si>
    <t>485497779</t>
  </si>
  <si>
    <t>725813112</t>
  </si>
  <si>
    <t>Ventil rohový pračkový a myčkový G 3/4</t>
  </si>
  <si>
    <t>208</t>
  </si>
  <si>
    <t>725829111</t>
  </si>
  <si>
    <t>Montáž baterie stojánkové dřezové  G 1/2</t>
  </si>
  <si>
    <t>1033134461</t>
  </si>
  <si>
    <t>55143181</t>
  </si>
  <si>
    <t>baterie dřezová páková stojánková do 1 otvoru s otáčivým ústím</t>
  </si>
  <si>
    <t>-1113155863</t>
  </si>
  <si>
    <t>725829131</t>
  </si>
  <si>
    <t>Montáž baterie umyvadlové</t>
  </si>
  <si>
    <t>-536763858</t>
  </si>
  <si>
    <t>55144033</t>
  </si>
  <si>
    <t>baterie umyvadlová stojánková s výpustí</t>
  </si>
  <si>
    <t>-472643229</t>
  </si>
  <si>
    <t>725839101</t>
  </si>
  <si>
    <t>Montáž baterie vanové (sprchové) nástěnné G 1/2 ostatní typ</t>
  </si>
  <si>
    <t>1109832805</t>
  </si>
  <si>
    <t>627225706</t>
  </si>
  <si>
    <t>725861102</t>
  </si>
  <si>
    <t>Zápachová uzávěrka pro umyvadla DN 40</t>
  </si>
  <si>
    <t>222</t>
  </si>
  <si>
    <t>725862103</t>
  </si>
  <si>
    <t>Zápachová uzávěrka pro dřezy DN 40/50</t>
  </si>
  <si>
    <t>-840187231</t>
  </si>
  <si>
    <t>-2087840066</t>
  </si>
  <si>
    <t>726</t>
  </si>
  <si>
    <t>Zdravotechnika - předstěnové instalace</t>
  </si>
  <si>
    <t>726111031</t>
  </si>
  <si>
    <t xml:space="preserve">Instalační předstěna - klozet s ovládáním zepředu v 1080 mm závěsný </t>
  </si>
  <si>
    <t>228</t>
  </si>
  <si>
    <t>ÚT - Ústřední topení</t>
  </si>
  <si>
    <t xml:space="preserve">    733 - Ústřední vytápění - rozvodné potrubí</t>
  </si>
  <si>
    <t xml:space="preserve">    735 - Ústřední vytápění - otopná tělesa</t>
  </si>
  <si>
    <t xml:space="preserve">    735.9 - Ostatní náklady</t>
  </si>
  <si>
    <t>733</t>
  </si>
  <si>
    <t>Ústřední vytápění - rozvodné potrubí</t>
  </si>
  <si>
    <t>733221085</t>
  </si>
  <si>
    <t xml:space="preserve">měděné fitinky </t>
  </si>
  <si>
    <t>-1750168564</t>
  </si>
  <si>
    <t>733221089</t>
  </si>
  <si>
    <t>měděná trubka 15 x 1</t>
  </si>
  <si>
    <t>2083929890</t>
  </si>
  <si>
    <t>733221091</t>
  </si>
  <si>
    <t>upevňovací objímky dvoušroubové + šrouby, podložky, hmoždinky</t>
  </si>
  <si>
    <t>-1411717422</t>
  </si>
  <si>
    <t>733811251</t>
  </si>
  <si>
    <t>Ochrana potrubí ústředního vytápění termoizolačními trubicemi z PE tl do 25 mm DN do 30 mm</t>
  </si>
  <si>
    <t>-1231869648</t>
  </si>
  <si>
    <t>735</t>
  </si>
  <si>
    <t>Ústřední vytápění - otopná tělesa</t>
  </si>
  <si>
    <t>735152161</t>
  </si>
  <si>
    <t>deskové otopná těleso  22/0900/1400</t>
  </si>
  <si>
    <t>665376531</t>
  </si>
  <si>
    <t>735152163</t>
  </si>
  <si>
    <t>otopný žebřík 750x1500mm včetně el. patrony 700W a hlavice</t>
  </si>
  <si>
    <t>-1438090343</t>
  </si>
  <si>
    <t>735.9</t>
  </si>
  <si>
    <t>Ostatní náklady</t>
  </si>
  <si>
    <t>735900112</t>
  </si>
  <si>
    <t>Montáž vč. stavebních přípomocí</t>
  </si>
  <si>
    <t>725994174</t>
  </si>
  <si>
    <t>735900113</t>
  </si>
  <si>
    <t>Doprava</t>
  </si>
  <si>
    <t>-1118675131</t>
  </si>
  <si>
    <t>735900115</t>
  </si>
  <si>
    <t>Seřízení a uvedení do provozu</t>
  </si>
  <si>
    <t>-61525577</t>
  </si>
  <si>
    <t>E - Elektroinstalace - silnoproud</t>
  </si>
  <si>
    <t xml:space="preserve">    741.1 - Rozvaděče</t>
  </si>
  <si>
    <t xml:space="preserve">    741.2 - Kabely a vodiče</t>
  </si>
  <si>
    <t xml:space="preserve">    741.3 - Instalační materiál</t>
  </si>
  <si>
    <t xml:space="preserve">    741.4 - Přístroje (design dle architekta)</t>
  </si>
  <si>
    <t xml:space="preserve">    741.5 - Elektrická požární signalizace</t>
  </si>
  <si>
    <t xml:space="preserve">    741.9 - Ostatní náklady</t>
  </si>
  <si>
    <t>741.1</t>
  </si>
  <si>
    <t>Rozvaděče</t>
  </si>
  <si>
    <t>741112210</t>
  </si>
  <si>
    <t>bytový rozvaděč - typ BK003124--, oceloplechový, nástěnný, s dveřmi, IP 30/20, 4x(12+2) modulů, rozměry (šxvxh): 305 x 640 x 95 mm, včetně přístrojové náplně viz. schéma rozvaděče, ref. výrobce Schrack</t>
  </si>
  <si>
    <t>1290266841</t>
  </si>
  <si>
    <t>741.2</t>
  </si>
  <si>
    <t>Kabely a vodiče</t>
  </si>
  <si>
    <t>741122230</t>
  </si>
  <si>
    <t>kabel CYKY-J 3 x 1,5mm2</t>
  </si>
  <si>
    <t>1055227367</t>
  </si>
  <si>
    <t>741122231</t>
  </si>
  <si>
    <t>kabel CYKY-J 5 x 1,5mm2</t>
  </si>
  <si>
    <t>-953469618</t>
  </si>
  <si>
    <t>741122232</t>
  </si>
  <si>
    <t>kabel CYKY-J 3 x 2,5mm2</t>
  </si>
  <si>
    <t>267824081</t>
  </si>
  <si>
    <t>741122233</t>
  </si>
  <si>
    <t>kabel CYKY-J 5 x 2,5mm2</t>
  </si>
  <si>
    <t>-709435180</t>
  </si>
  <si>
    <t>741122234</t>
  </si>
  <si>
    <t>vodič CY 6 (zel./žl.-pospojení)</t>
  </si>
  <si>
    <t>1478950300</t>
  </si>
  <si>
    <t>741.3</t>
  </si>
  <si>
    <t>Instalační materiál</t>
  </si>
  <si>
    <t>741133331</t>
  </si>
  <si>
    <t>krabice přístrojová</t>
  </si>
  <si>
    <t>-105323208</t>
  </si>
  <si>
    <t>741133332</t>
  </si>
  <si>
    <t>krabice univerzální s víčkem, ukončení volný vývod</t>
  </si>
  <si>
    <t>-235353245</t>
  </si>
  <si>
    <t>741133333</t>
  </si>
  <si>
    <t>krabice odbočná s víčkem</t>
  </si>
  <si>
    <t>547303304</t>
  </si>
  <si>
    <t>741133334</t>
  </si>
  <si>
    <t>ekvipotenciální přípojnice pro hlavní vyrovnání potenciálů / pospojení 10 svorek pro kabely o průřezu 2,5-95 mm2 nebo pro dráty Rd 10mm, 1 svorka pro pásek 30x4mm</t>
  </si>
  <si>
    <t>-411973555</t>
  </si>
  <si>
    <t>741133335</t>
  </si>
  <si>
    <t>ohebná samozhášivá trubka, DN 32mm, střední mechanická odolnost,  s pr. drátem</t>
  </si>
  <si>
    <t>-1562097195</t>
  </si>
  <si>
    <t>741133336</t>
  </si>
  <si>
    <t>svorka + objímka+ žárovka</t>
  </si>
  <si>
    <t>-283225867</t>
  </si>
  <si>
    <t>741133337</t>
  </si>
  <si>
    <t>wago svorky</t>
  </si>
  <si>
    <t>-921838103</t>
  </si>
  <si>
    <t>741133338</t>
  </si>
  <si>
    <t>pomocný montážní materiál (hmoždinky,vruty,příchytky.stahovací pásky atd)</t>
  </si>
  <si>
    <t>476687033</t>
  </si>
  <si>
    <t>741.4</t>
  </si>
  <si>
    <t>Přístroje (design dle architekta)</t>
  </si>
  <si>
    <t>741144412</t>
  </si>
  <si>
    <t>spínač jednopólový, řaz. 1, 10A/230V, IP20, klapka+rámeček</t>
  </si>
  <si>
    <t>1049582853</t>
  </si>
  <si>
    <t>741144413</t>
  </si>
  <si>
    <t>přepínač seriový, řaz. 5, 10A/230V, IP20, klapka+rámeček</t>
  </si>
  <si>
    <t>89078154</t>
  </si>
  <si>
    <t>741144414</t>
  </si>
  <si>
    <t>spínač střídavý, řaz. 6, 10A/230V, IP20, klapka+rámeček</t>
  </si>
  <si>
    <t>1134856014</t>
  </si>
  <si>
    <t>741144415</t>
  </si>
  <si>
    <t>přepínač křížový, řaz. 7, 10A/230V, IP20, klapka+rámeček</t>
  </si>
  <si>
    <t>1360311827</t>
  </si>
  <si>
    <t>741144416</t>
  </si>
  <si>
    <t>zásuvka 16A/250V, IP20, jednonásobná, s clonkami, rámeček</t>
  </si>
  <si>
    <t>-1984218213</t>
  </si>
  <si>
    <t>741.5</t>
  </si>
  <si>
    <t>Elektrická požární signalizace</t>
  </si>
  <si>
    <t>741155502</t>
  </si>
  <si>
    <t>Autonomní optickoukouřový detektor 9V, včetně baterie (Splňující ČSN EN 14604)</t>
  </si>
  <si>
    <t>-857700878</t>
  </si>
  <si>
    <t>741.9</t>
  </si>
  <si>
    <t>741199613</t>
  </si>
  <si>
    <t>Montážní práce</t>
  </si>
  <si>
    <t>847312691</t>
  </si>
  <si>
    <t>741199614</t>
  </si>
  <si>
    <t>Prostupy konstrukcema (sekání, vrtání, drážkování)</t>
  </si>
  <si>
    <t>-1950948691</t>
  </si>
  <si>
    <t>741199615</t>
  </si>
  <si>
    <t>Pomocné práce</t>
  </si>
  <si>
    <t>-524238591</t>
  </si>
  <si>
    <t>741199616</t>
  </si>
  <si>
    <t>Revize elektrorozvodů</t>
  </si>
  <si>
    <t>-2067683950</t>
  </si>
  <si>
    <t>741199617</t>
  </si>
  <si>
    <t>380835384</t>
  </si>
  <si>
    <t>741199618</t>
  </si>
  <si>
    <t>Ostatní režijní a vedlejší náklady</t>
  </si>
  <si>
    <t>642370892</t>
  </si>
  <si>
    <t>741199619</t>
  </si>
  <si>
    <t>Projekt dalšího stupně PD</t>
  </si>
  <si>
    <t>-745276532</t>
  </si>
  <si>
    <t>VZT - Vzduchotechnika</t>
  </si>
  <si>
    <t>751 - Vzduchotechnika a klimatizace</t>
  </si>
  <si>
    <t xml:space="preserve">    751_11 - Zařízení č.1 - Větrání sociálních zařízení  </t>
  </si>
  <si>
    <t xml:space="preserve">    751_20 - Ostatní náklady</t>
  </si>
  <si>
    <t>751</t>
  </si>
  <si>
    <t>Vzduchotechnika a klimatizace</t>
  </si>
  <si>
    <t>751_11</t>
  </si>
  <si>
    <t xml:space="preserve">Zařízení č.1 - Větrání sociálních zařízení  </t>
  </si>
  <si>
    <t>751230501</t>
  </si>
  <si>
    <t>Axiální ventilátor DN 100, výkon 150m3 včetně časového modulu s doběhem, tepelnou pojistkou a regulací výkonu</t>
  </si>
  <si>
    <t>1169141784</t>
  </si>
  <si>
    <t>751230502</t>
  </si>
  <si>
    <t>Flexi akusticky izolované DN100</t>
  </si>
  <si>
    <t>16852477</t>
  </si>
  <si>
    <t>751230503</t>
  </si>
  <si>
    <t>SPIRO DN100</t>
  </si>
  <si>
    <t>1454379595</t>
  </si>
  <si>
    <t>751230504</t>
  </si>
  <si>
    <t>SPIRO koleno 90st DN100</t>
  </si>
  <si>
    <t>-1358378957</t>
  </si>
  <si>
    <t>751230505</t>
  </si>
  <si>
    <t>Talířová výustka do podhledu</t>
  </si>
  <si>
    <t>660733192</t>
  </si>
  <si>
    <t>751230506</t>
  </si>
  <si>
    <t>Zpetná klapka DN100</t>
  </si>
  <si>
    <t>-235751729</t>
  </si>
  <si>
    <t>751230507</t>
  </si>
  <si>
    <t>Tvarovka odvod kondezátu DN100 s napojením DN32</t>
  </si>
  <si>
    <t>685204637</t>
  </si>
  <si>
    <t>751_20</t>
  </si>
  <si>
    <t>751250016</t>
  </si>
  <si>
    <t>Montážní, spojovací a tesnící materiál</t>
  </si>
  <si>
    <t>18020678</t>
  </si>
  <si>
    <t>751250019</t>
  </si>
  <si>
    <t>Stavební přípomoce pro VZT</t>
  </si>
  <si>
    <t>772817114</t>
  </si>
  <si>
    <t>751250023</t>
  </si>
  <si>
    <t>Přesuny hmot na stavbě</t>
  </si>
  <si>
    <t>980623624</t>
  </si>
  <si>
    <t>751250025</t>
  </si>
  <si>
    <t>1846137274</t>
  </si>
  <si>
    <t>VRN - Vedlejší rozpočtové základy</t>
  </si>
  <si>
    <t>VRN -   Vedlejší rozpočtové náklady</t>
  </si>
  <si>
    <t xml:space="preserve">    VRN1 - Průzkumné, geodetické a projektové práce</t>
  </si>
  <si>
    <t xml:space="preserve">    VRN3 -   Zařízení staveniště</t>
  </si>
  <si>
    <t xml:space="preserve">  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</si>
  <si>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</si>
  <si>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</si>
  <si>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</si>
  <si>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</si>
  <si>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</si>
  <si>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1024</t>
  </si>
  <si>
    <t>-1925343353</t>
  </si>
  <si>
    <t>VRN3</t>
  </si>
  <si>
    <t xml:space="preserve">  Zařízení staveniště</t>
  </si>
  <si>
    <t>030001000</t>
  </si>
  <si>
    <t>Zařízení staveniště</t>
  </si>
  <si>
    <t>101789335</t>
  </si>
  <si>
    <r>
      <t xml:space="preserve">baterie </t>
    </r>
    <r>
      <rPr>
        <b/>
        <i/>
        <sz val="9"/>
        <color rgb="FF0000FF"/>
        <rFont val="Arial CE"/>
        <charset val="238"/>
      </rPr>
      <t>sprchová</t>
    </r>
    <r>
      <rPr>
        <i/>
        <sz val="9"/>
        <color rgb="FF0000FF"/>
        <rFont val="Arial CE"/>
      </rPr>
      <t xml:space="preserve"> nástěnná páková včetně ruční sprchy</t>
    </r>
  </si>
  <si>
    <t>R</t>
  </si>
  <si>
    <t>Elektrický ohřívač zásobníkový akumulační závěsný svislý 150 l / 2,2 kW s vývodem pro cirkulaci, s pojistným ventilem</t>
  </si>
  <si>
    <t>Sprchová vanička včetně zápachové uzávěrky a sprchové zástěny tvaru "L" skleněná. Včetně montáže.</t>
  </si>
  <si>
    <t>T01 - kuchyňská linka včetně spotřebičů (dřez, myčka, sporák, lednice, mikrovlnná trouba, ...) dle specifikace v PD.</t>
  </si>
  <si>
    <t>"vnitřní přizdívky koupelna WC" 2,15*1,75</t>
  </si>
  <si>
    <t>"nové příčky a zadívky z potobetonu" 2,1+1,3+2*8,55+10,7+3,5</t>
  </si>
  <si>
    <t>"nové příčky a zadívky z potobetonu"  2,1+1,3+2*8,55+10,7+3,5</t>
  </si>
  <si>
    <t>"stávající ocelové schodiště" 365</t>
  </si>
  <si>
    <t>"vč. soklíků a schodišťových stupňů" 14</t>
  </si>
  <si>
    <t>"S03" 6,1-(0,9*0,9)</t>
  </si>
  <si>
    <t>Montáž revizních klapek SDK kcí vel. do 0,5 m2 pro podhledypožární odolnost R45</t>
  </si>
  <si>
    <t>klapka revizní  pro podhledy, 12,5 mm 60x60 cm požární odolnost R45</t>
  </si>
  <si>
    <t>Návod na vyplnění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</si>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</sst>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i/>
      <sz val="9"/>
      <color rgb="FF0000FF"/>
      <name val="Arial CE"/>
      <charset val="238"/>
    </font>
    <font>
      <b/>
      <sz val="12"/>
      <color rgb="FF969696"/>
      <name val="Arial CE"/>
    </font>
    <font>
      <b/>
      <sz val="8"/>
      <color rgb="FF969696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9" fillId="0" borderId="22" xfId="0" applyFont="1" applyFill="1" applyBorder="1" applyAlignment="1" applyProtection="1">
      <alignment horizontal="center" vertical="center"/>
      <protection locked="0"/>
    </xf>
    <xf numFmtId="49" fontId="19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22" xfId="0" applyFont="1" applyFill="1" applyBorder="1" applyAlignment="1" applyProtection="1">
      <alignment horizontal="left" vertical="center" wrapText="1"/>
      <protection locked="0"/>
    </xf>
    <xf numFmtId="0" fontId="19" fillId="0" borderId="22" xfId="0" applyFont="1" applyFill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Fill="1" applyBorder="1" applyAlignment="1" applyProtection="1">
      <alignment horizontal="center" vertical="center"/>
      <protection locked="0"/>
    </xf>
    <xf numFmtId="49" fontId="32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0" borderId="22" xfId="0" applyFont="1" applyFill="1" applyBorder="1" applyAlignment="1" applyProtection="1">
      <alignment horizontal="left" vertical="center" wrapText="1"/>
      <protection locked="0"/>
    </xf>
    <xf numFmtId="0" fontId="32" fillId="0" borderId="22" xfId="0" applyFont="1" applyFill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31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167" fontId="9" fillId="0" borderId="0" xfId="0" applyNumberFormat="1" applyFont="1" applyFill="1" applyAlignment="1">
      <alignment vertical="center"/>
    </xf>
    <xf numFmtId="0" fontId="0" fillId="0" borderId="3" xfId="0" applyFont="1" applyFill="1" applyBorder="1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 wrapText="1"/>
    </xf>
    <xf numFmtId="0" fontId="8" fillId="0" borderId="0" xfId="0" applyFont="1" applyFill="1" applyAlignment="1"/>
    <xf numFmtId="0" fontId="10" fillId="0" borderId="0" xfId="0" applyFont="1" applyFill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5" borderId="0" xfId="0" applyFont="1" applyFill="1" applyAlignment="1" applyProtection="1">
      <alignment horizontal="left" vertical="center"/>
      <protection locked="0"/>
    </xf>
    <xf numFmtId="49" fontId="2" fillId="5" borderId="0" xfId="0" applyNumberFormat="1" applyFont="1" applyFill="1" applyAlignment="1" applyProtection="1">
      <alignment horizontal="left" vertical="center"/>
      <protection locked="0"/>
    </xf>
    <xf numFmtId="14" fontId="2" fillId="5" borderId="0" xfId="0" applyNumberFormat="1" applyFont="1" applyFill="1" applyAlignment="1" applyProtection="1">
      <alignment horizontal="left" vertical="center"/>
      <protection locked="0"/>
    </xf>
    <xf numFmtId="49" fontId="2" fillId="5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5" borderId="0" xfId="0" applyFont="1" applyFill="1" applyAlignment="1" applyProtection="1">
      <alignment horizontal="left" vertical="center"/>
      <protection locked="0"/>
    </xf>
    <xf numFmtId="4" fontId="19" fillId="5" borderId="22" xfId="0" applyNumberFormat="1" applyFont="1" applyFill="1" applyBorder="1" applyAlignment="1" applyProtection="1">
      <alignment vertical="center"/>
      <protection locked="0"/>
    </xf>
    <xf numFmtId="4" fontId="19" fillId="6" borderId="22" xfId="0" applyNumberFormat="1" applyFont="1" applyFill="1" applyBorder="1" applyAlignment="1" applyProtection="1">
      <alignment vertical="center"/>
      <protection locked="0"/>
    </xf>
    <xf numFmtId="167" fontId="19" fillId="6" borderId="22" xfId="0" applyNumberFormat="1" applyFont="1" applyFill="1" applyBorder="1" applyAlignment="1" applyProtection="1">
      <alignment vertical="center"/>
      <protection locked="0"/>
    </xf>
    <xf numFmtId="4" fontId="32" fillId="6" borderId="22" xfId="0" applyNumberFormat="1" applyFont="1" applyFill="1" applyBorder="1" applyAlignment="1" applyProtection="1">
      <alignment vertical="center"/>
      <protection locked="0"/>
    </xf>
    <xf numFmtId="0" fontId="2" fillId="6" borderId="0" xfId="0" applyFont="1" applyFill="1" applyAlignment="1">
      <alignment horizontal="left" vertical="center"/>
    </xf>
    <xf numFmtId="0" fontId="2" fillId="6" borderId="0" xfId="0" applyFont="1" applyFill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60" t="s">
        <v>5</v>
      </c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68" t="s">
        <v>1140</v>
      </c>
      <c r="BS4" s="16" t="s">
        <v>11</v>
      </c>
    </row>
    <row r="5" spans="1:74" s="1" customFormat="1" ht="12" customHeight="1">
      <c r="B5" s="19"/>
      <c r="D5" s="22" t="s">
        <v>12</v>
      </c>
      <c r="K5" s="253" t="s">
        <v>13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R5" s="19"/>
      <c r="BE5" s="269" t="s">
        <v>1141</v>
      </c>
      <c r="BS5" s="16" t="s">
        <v>6</v>
      </c>
    </row>
    <row r="6" spans="1:74" s="1" customFormat="1" ht="36.950000000000003" customHeight="1">
      <c r="B6" s="19"/>
      <c r="D6" s="24" t="s">
        <v>14</v>
      </c>
      <c r="K6" s="255" t="s">
        <v>15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R6" s="19"/>
      <c r="BE6" s="270"/>
      <c r="BS6" s="16" t="s">
        <v>6</v>
      </c>
    </row>
    <row r="7" spans="1:74" s="1" customFormat="1" ht="12" customHeight="1">
      <c r="B7" s="19"/>
      <c r="D7" s="25" t="s">
        <v>16</v>
      </c>
      <c r="K7" s="23" t="s">
        <v>1</v>
      </c>
      <c r="AK7" s="25" t="s">
        <v>17</v>
      </c>
      <c r="AN7" s="220" t="s">
        <v>1</v>
      </c>
      <c r="AR7" s="19"/>
      <c r="BE7" s="270"/>
      <c r="BS7" s="16" t="s">
        <v>6</v>
      </c>
    </row>
    <row r="8" spans="1:74" s="1" customFormat="1" ht="12" customHeight="1">
      <c r="B8" s="19"/>
      <c r="D8" s="25" t="s">
        <v>18</v>
      </c>
      <c r="K8" s="23" t="s">
        <v>19</v>
      </c>
      <c r="AK8" s="25" t="s">
        <v>20</v>
      </c>
      <c r="AN8" s="274">
        <v>44428</v>
      </c>
      <c r="AR8" s="19"/>
      <c r="BE8" s="270"/>
      <c r="BS8" s="16" t="s">
        <v>6</v>
      </c>
    </row>
    <row r="9" spans="1:74" s="1" customFormat="1" ht="14.45" customHeight="1">
      <c r="B9" s="19"/>
      <c r="AN9" s="219"/>
      <c r="AR9" s="19"/>
      <c r="BE9" s="270"/>
      <c r="BS9" s="16" t="s">
        <v>6</v>
      </c>
    </row>
    <row r="10" spans="1:74" s="1" customFormat="1" ht="12" customHeight="1">
      <c r="B10" s="19"/>
      <c r="D10" s="25" t="s">
        <v>21</v>
      </c>
      <c r="AK10" s="25" t="s">
        <v>22</v>
      </c>
      <c r="AN10" s="220" t="s">
        <v>1</v>
      </c>
      <c r="AR10" s="19"/>
      <c r="BE10" s="270"/>
      <c r="BS10" s="16" t="s">
        <v>6</v>
      </c>
    </row>
    <row r="11" spans="1:74" s="1" customFormat="1" ht="18.399999999999999" customHeight="1">
      <c r="B11" s="19"/>
      <c r="E11" s="23" t="s">
        <v>23</v>
      </c>
      <c r="AK11" s="25" t="s">
        <v>24</v>
      </c>
      <c r="AN11" s="220" t="s">
        <v>1</v>
      </c>
      <c r="AR11" s="19"/>
      <c r="BE11" s="270"/>
      <c r="BS11" s="16" t="s">
        <v>6</v>
      </c>
    </row>
    <row r="12" spans="1:74" s="1" customFormat="1" ht="6.95" customHeight="1">
      <c r="B12" s="19"/>
      <c r="AN12" s="219"/>
      <c r="AR12" s="19"/>
      <c r="BE12" s="270"/>
      <c r="BS12" s="16" t="s">
        <v>6</v>
      </c>
    </row>
    <row r="13" spans="1:74" s="1" customFormat="1" ht="12" customHeight="1">
      <c r="B13" s="19"/>
      <c r="D13" s="25" t="s">
        <v>25</v>
      </c>
      <c r="AK13" s="25" t="s">
        <v>22</v>
      </c>
      <c r="AN13" s="273" t="s">
        <v>1142</v>
      </c>
      <c r="AR13" s="19"/>
      <c r="BE13" s="270"/>
      <c r="BS13" s="16" t="s">
        <v>6</v>
      </c>
    </row>
    <row r="14" spans="1:74" ht="12.75">
      <c r="B14" s="19"/>
      <c r="E14" s="275" t="s">
        <v>1142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5" t="s">
        <v>24</v>
      </c>
      <c r="AN14" s="273" t="s">
        <v>1142</v>
      </c>
      <c r="AR14" s="19"/>
      <c r="BE14" s="270"/>
      <c r="BS14" s="16" t="s">
        <v>6</v>
      </c>
    </row>
    <row r="15" spans="1:74" s="1" customFormat="1" ht="6.95" customHeight="1">
      <c r="B15" s="19"/>
      <c r="AN15" s="219"/>
      <c r="AR15" s="19"/>
      <c r="BE15" s="270"/>
      <c r="BS15" s="16" t="s">
        <v>3</v>
      </c>
    </row>
    <row r="16" spans="1:74" s="1" customFormat="1" ht="12" customHeight="1">
      <c r="B16" s="19"/>
      <c r="D16" s="25" t="s">
        <v>26</v>
      </c>
      <c r="AK16" s="25" t="s">
        <v>22</v>
      </c>
      <c r="AN16" s="220" t="s">
        <v>1</v>
      </c>
      <c r="AR16" s="19"/>
      <c r="BE16" s="270"/>
      <c r="BS16" s="16" t="s">
        <v>3</v>
      </c>
    </row>
    <row r="17" spans="1:71" s="1" customFormat="1" ht="18.399999999999999" customHeight="1">
      <c r="B17" s="19"/>
      <c r="E17" s="23" t="s">
        <v>27</v>
      </c>
      <c r="AK17" s="25" t="s">
        <v>24</v>
      </c>
      <c r="AN17" s="220" t="s">
        <v>1</v>
      </c>
      <c r="AR17" s="19"/>
      <c r="BE17" s="270"/>
      <c r="BS17" s="16" t="s">
        <v>28</v>
      </c>
    </row>
    <row r="18" spans="1:71" s="1" customFormat="1" ht="6.95" customHeight="1">
      <c r="B18" s="19"/>
      <c r="AN18" s="219"/>
      <c r="AR18" s="19"/>
      <c r="BE18" s="270"/>
      <c r="BS18" s="16" t="s">
        <v>6</v>
      </c>
    </row>
    <row r="19" spans="1:71" s="1" customFormat="1" ht="12" customHeight="1">
      <c r="B19" s="19"/>
      <c r="D19" s="25" t="s">
        <v>29</v>
      </c>
      <c r="AK19" s="25" t="s">
        <v>22</v>
      </c>
      <c r="AN19" s="220" t="s">
        <v>1</v>
      </c>
      <c r="AR19" s="19"/>
      <c r="BE19" s="270"/>
      <c r="BS19" s="16" t="s">
        <v>6</v>
      </c>
    </row>
    <row r="20" spans="1:71" s="1" customFormat="1" ht="18.399999999999999" customHeight="1">
      <c r="B20" s="19"/>
      <c r="E20" s="23" t="s">
        <v>30</v>
      </c>
      <c r="AK20" s="25" t="s">
        <v>24</v>
      </c>
      <c r="AN20" s="220" t="s">
        <v>1</v>
      </c>
      <c r="AR20" s="19"/>
      <c r="BE20" s="270"/>
      <c r="BS20" s="16" t="s">
        <v>28</v>
      </c>
    </row>
    <row r="21" spans="1:71" s="1" customFormat="1" ht="6.95" customHeight="1">
      <c r="B21" s="19"/>
      <c r="AR21" s="19"/>
      <c r="BE21" s="270"/>
    </row>
    <row r="22" spans="1:71" s="1" customFormat="1" ht="12" customHeight="1">
      <c r="B22" s="19"/>
      <c r="D22" s="25" t="s">
        <v>31</v>
      </c>
      <c r="AR22" s="19"/>
      <c r="BE22" s="270"/>
    </row>
    <row r="23" spans="1:71" s="1" customFormat="1" ht="16.5" customHeight="1">
      <c r="B23" s="19"/>
      <c r="E23" s="256" t="s">
        <v>1</v>
      </c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  <c r="AK23" s="256"/>
      <c r="AL23" s="256"/>
      <c r="AM23" s="256"/>
      <c r="AN23" s="256"/>
      <c r="AR23" s="19"/>
      <c r="BE23" s="270"/>
    </row>
    <row r="24" spans="1:71" s="1" customFormat="1" ht="6.95" customHeight="1">
      <c r="B24" s="19"/>
      <c r="AR24" s="19"/>
      <c r="BE24" s="270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  <c r="BE25" s="270"/>
    </row>
    <row r="26" spans="1:71" s="2" customFormat="1" ht="25.9" customHeight="1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57">
        <f>ROUND(AG94,2)</f>
        <v>0</v>
      </c>
      <c r="AL26" s="258"/>
      <c r="AM26" s="258"/>
      <c r="AN26" s="258"/>
      <c r="AO26" s="258"/>
      <c r="AP26" s="28"/>
      <c r="AQ26" s="28"/>
      <c r="AR26" s="29"/>
      <c r="BE26" s="270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70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59" t="s">
        <v>33</v>
      </c>
      <c r="M28" s="259"/>
      <c r="N28" s="259"/>
      <c r="O28" s="259"/>
      <c r="P28" s="259"/>
      <c r="Q28" s="28"/>
      <c r="R28" s="28"/>
      <c r="S28" s="28"/>
      <c r="T28" s="28"/>
      <c r="U28" s="28"/>
      <c r="V28" s="28"/>
      <c r="W28" s="259" t="s">
        <v>34</v>
      </c>
      <c r="X28" s="259"/>
      <c r="Y28" s="259"/>
      <c r="Z28" s="259"/>
      <c r="AA28" s="259"/>
      <c r="AB28" s="259"/>
      <c r="AC28" s="259"/>
      <c r="AD28" s="259"/>
      <c r="AE28" s="259"/>
      <c r="AF28" s="28"/>
      <c r="AG28" s="28"/>
      <c r="AH28" s="28"/>
      <c r="AI28" s="28"/>
      <c r="AJ28" s="28"/>
      <c r="AK28" s="259" t="s">
        <v>35</v>
      </c>
      <c r="AL28" s="259"/>
      <c r="AM28" s="259"/>
      <c r="AN28" s="259"/>
      <c r="AO28" s="259"/>
      <c r="AP28" s="28"/>
      <c r="AQ28" s="28"/>
      <c r="AR28" s="29"/>
      <c r="BE28" s="270"/>
    </row>
    <row r="29" spans="1:71" s="3" customFormat="1" ht="14.45" customHeight="1">
      <c r="B29" s="33"/>
      <c r="D29" s="25" t="s">
        <v>36</v>
      </c>
      <c r="F29" s="25" t="s">
        <v>37</v>
      </c>
      <c r="L29" s="250">
        <v>0.21</v>
      </c>
      <c r="M29" s="251"/>
      <c r="N29" s="251"/>
      <c r="O29" s="251"/>
      <c r="P29" s="251"/>
      <c r="W29" s="252">
        <f>ROUND(AZ94, 2)</f>
        <v>0</v>
      </c>
      <c r="X29" s="251"/>
      <c r="Y29" s="251"/>
      <c r="Z29" s="251"/>
      <c r="AA29" s="251"/>
      <c r="AB29" s="251"/>
      <c r="AC29" s="251"/>
      <c r="AD29" s="251"/>
      <c r="AE29" s="251"/>
      <c r="AK29" s="252">
        <f>ROUND(AV94, 2)</f>
        <v>0</v>
      </c>
      <c r="AL29" s="251"/>
      <c r="AM29" s="251"/>
      <c r="AN29" s="251"/>
      <c r="AO29" s="251"/>
      <c r="AR29" s="33"/>
      <c r="BE29" s="271"/>
    </row>
    <row r="30" spans="1:71" s="3" customFormat="1" ht="14.45" customHeight="1">
      <c r="B30" s="33"/>
      <c r="F30" s="25" t="s">
        <v>38</v>
      </c>
      <c r="L30" s="250">
        <v>0.15</v>
      </c>
      <c r="M30" s="251"/>
      <c r="N30" s="251"/>
      <c r="O30" s="251"/>
      <c r="P30" s="251"/>
      <c r="W30" s="252">
        <f>ROUND(BA94, 2)</f>
        <v>0</v>
      </c>
      <c r="X30" s="251"/>
      <c r="Y30" s="251"/>
      <c r="Z30" s="251"/>
      <c r="AA30" s="251"/>
      <c r="AB30" s="251"/>
      <c r="AC30" s="251"/>
      <c r="AD30" s="251"/>
      <c r="AE30" s="251"/>
      <c r="AK30" s="252">
        <f>ROUND(AW94, 2)</f>
        <v>0</v>
      </c>
      <c r="AL30" s="251"/>
      <c r="AM30" s="251"/>
      <c r="AN30" s="251"/>
      <c r="AO30" s="251"/>
      <c r="AR30" s="33"/>
      <c r="BE30" s="271"/>
    </row>
    <row r="31" spans="1:71" s="3" customFormat="1" ht="14.45" hidden="1" customHeight="1">
      <c r="B31" s="33"/>
      <c r="F31" s="25" t="s">
        <v>39</v>
      </c>
      <c r="L31" s="250">
        <v>0.21</v>
      </c>
      <c r="M31" s="251"/>
      <c r="N31" s="251"/>
      <c r="O31" s="251"/>
      <c r="P31" s="251"/>
      <c r="W31" s="252">
        <f>ROUND(BB94, 2)</f>
        <v>0</v>
      </c>
      <c r="X31" s="251"/>
      <c r="Y31" s="251"/>
      <c r="Z31" s="251"/>
      <c r="AA31" s="251"/>
      <c r="AB31" s="251"/>
      <c r="AC31" s="251"/>
      <c r="AD31" s="251"/>
      <c r="AE31" s="251"/>
      <c r="AK31" s="252">
        <v>0</v>
      </c>
      <c r="AL31" s="251"/>
      <c r="AM31" s="251"/>
      <c r="AN31" s="251"/>
      <c r="AO31" s="251"/>
      <c r="AR31" s="33"/>
      <c r="BE31" s="271"/>
    </row>
    <row r="32" spans="1:71" s="3" customFormat="1" ht="14.45" hidden="1" customHeight="1">
      <c r="B32" s="33"/>
      <c r="F32" s="25" t="s">
        <v>40</v>
      </c>
      <c r="L32" s="250">
        <v>0.15</v>
      </c>
      <c r="M32" s="251"/>
      <c r="N32" s="251"/>
      <c r="O32" s="251"/>
      <c r="P32" s="251"/>
      <c r="W32" s="252">
        <f>ROUND(BC94, 2)</f>
        <v>0</v>
      </c>
      <c r="X32" s="251"/>
      <c r="Y32" s="251"/>
      <c r="Z32" s="251"/>
      <c r="AA32" s="251"/>
      <c r="AB32" s="251"/>
      <c r="AC32" s="251"/>
      <c r="AD32" s="251"/>
      <c r="AE32" s="251"/>
      <c r="AK32" s="252">
        <v>0</v>
      </c>
      <c r="AL32" s="251"/>
      <c r="AM32" s="251"/>
      <c r="AN32" s="251"/>
      <c r="AO32" s="251"/>
      <c r="AR32" s="33"/>
      <c r="BE32" s="271"/>
    </row>
    <row r="33" spans="1:57" s="3" customFormat="1" ht="14.45" hidden="1" customHeight="1">
      <c r="B33" s="33"/>
      <c r="F33" s="25" t="s">
        <v>41</v>
      </c>
      <c r="L33" s="250">
        <v>0</v>
      </c>
      <c r="M33" s="251"/>
      <c r="N33" s="251"/>
      <c r="O33" s="251"/>
      <c r="P33" s="251"/>
      <c r="W33" s="252">
        <f>ROUND(BD94, 2)</f>
        <v>0</v>
      </c>
      <c r="X33" s="251"/>
      <c r="Y33" s="251"/>
      <c r="Z33" s="251"/>
      <c r="AA33" s="251"/>
      <c r="AB33" s="251"/>
      <c r="AC33" s="251"/>
      <c r="AD33" s="251"/>
      <c r="AE33" s="251"/>
      <c r="AK33" s="252">
        <v>0</v>
      </c>
      <c r="AL33" s="251"/>
      <c r="AM33" s="251"/>
      <c r="AN33" s="251"/>
      <c r="AO33" s="251"/>
      <c r="AR33" s="33"/>
      <c r="BE33" s="271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70"/>
    </row>
    <row r="35" spans="1:57" s="2" customFormat="1" ht="25.9" customHeight="1">
      <c r="A35" s="28"/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64" t="s">
        <v>44</v>
      </c>
      <c r="Y35" s="262"/>
      <c r="Z35" s="262"/>
      <c r="AA35" s="262"/>
      <c r="AB35" s="262"/>
      <c r="AC35" s="36"/>
      <c r="AD35" s="36"/>
      <c r="AE35" s="36"/>
      <c r="AF35" s="36"/>
      <c r="AG35" s="36"/>
      <c r="AH35" s="36"/>
      <c r="AI35" s="36"/>
      <c r="AJ35" s="36"/>
      <c r="AK35" s="261">
        <f>SUM(AK26:AK33)</f>
        <v>0</v>
      </c>
      <c r="AL35" s="262"/>
      <c r="AM35" s="262"/>
      <c r="AN35" s="262"/>
      <c r="AO35" s="263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8"/>
      <c r="B60" s="29"/>
      <c r="C60" s="28"/>
      <c r="D60" s="41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47</v>
      </c>
      <c r="AI60" s="31"/>
      <c r="AJ60" s="31"/>
      <c r="AK60" s="31"/>
      <c r="AL60" s="31"/>
      <c r="AM60" s="41" t="s">
        <v>48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8"/>
      <c r="B64" s="29"/>
      <c r="C64" s="28"/>
      <c r="D64" s="39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50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8"/>
      <c r="B75" s="29"/>
      <c r="C75" s="28"/>
      <c r="D75" s="41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47</v>
      </c>
      <c r="AI75" s="31"/>
      <c r="AJ75" s="31"/>
      <c r="AK75" s="31"/>
      <c r="AL75" s="31"/>
      <c r="AM75" s="41" t="s">
        <v>48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12</v>
      </c>
      <c r="L84" s="4" t="str">
        <f>K5</f>
        <v>2020008</v>
      </c>
      <c r="AR84" s="47"/>
    </row>
    <row r="85" spans="1:91" s="5" customFormat="1" ht="36.950000000000003" customHeight="1">
      <c r="B85" s="48"/>
      <c r="C85" s="49" t="s">
        <v>14</v>
      </c>
      <c r="L85" s="231" t="str">
        <f>K6</f>
        <v>VD Miřejovice Rekonstrukce bytu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Zagarolská 59, Nelahozeves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233">
        <f>IF(AN8= "","",AN8)</f>
        <v>44428</v>
      </c>
      <c r="AN87" s="233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21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Povodí Vltavy Státní podnik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234" t="str">
        <f>IF(E17="","",E17)</f>
        <v>MVFR srchitekti s.r.o.</v>
      </c>
      <c r="AN89" s="235"/>
      <c r="AO89" s="235"/>
      <c r="AP89" s="235"/>
      <c r="AQ89" s="28"/>
      <c r="AR89" s="29"/>
      <c r="AS89" s="236" t="s">
        <v>52</v>
      </c>
      <c r="AT89" s="237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>Vyplň údaj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29</v>
      </c>
      <c r="AJ90" s="28"/>
      <c r="AK90" s="28"/>
      <c r="AL90" s="28"/>
      <c r="AM90" s="234" t="str">
        <f>IF(E20="","",E20)</f>
        <v>Ing. Rostislav Živný</v>
      </c>
      <c r="AN90" s="235"/>
      <c r="AO90" s="235"/>
      <c r="AP90" s="235"/>
      <c r="AQ90" s="28"/>
      <c r="AR90" s="29"/>
      <c r="AS90" s="238"/>
      <c r="AT90" s="239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38"/>
      <c r="AT91" s="239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240" t="s">
        <v>53</v>
      </c>
      <c r="D92" s="241"/>
      <c r="E92" s="241"/>
      <c r="F92" s="241"/>
      <c r="G92" s="241"/>
      <c r="H92" s="56"/>
      <c r="I92" s="242" t="s">
        <v>54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4" t="s">
        <v>55</v>
      </c>
      <c r="AH92" s="241"/>
      <c r="AI92" s="241"/>
      <c r="AJ92" s="241"/>
      <c r="AK92" s="241"/>
      <c r="AL92" s="241"/>
      <c r="AM92" s="241"/>
      <c r="AN92" s="242" t="s">
        <v>56</v>
      </c>
      <c r="AO92" s="241"/>
      <c r="AP92" s="243"/>
      <c r="AQ92" s="57" t="s">
        <v>57</v>
      </c>
      <c r="AR92" s="29"/>
      <c r="AS92" s="58" t="s">
        <v>58</v>
      </c>
      <c r="AT92" s="59" t="s">
        <v>59</v>
      </c>
      <c r="AU92" s="59" t="s">
        <v>60</v>
      </c>
      <c r="AV92" s="59" t="s">
        <v>61</v>
      </c>
      <c r="AW92" s="59" t="s">
        <v>62</v>
      </c>
      <c r="AX92" s="59" t="s">
        <v>63</v>
      </c>
      <c r="AY92" s="59" t="s">
        <v>64</v>
      </c>
      <c r="AZ92" s="59" t="s">
        <v>65</v>
      </c>
      <c r="BA92" s="59" t="s">
        <v>66</v>
      </c>
      <c r="BB92" s="59" t="s">
        <v>67</v>
      </c>
      <c r="BC92" s="59" t="s">
        <v>68</v>
      </c>
      <c r="BD92" s="60" t="s">
        <v>69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70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48">
        <f>ROUND(SUM(AG95:AG100),2)</f>
        <v>0</v>
      </c>
      <c r="AH94" s="248"/>
      <c r="AI94" s="248"/>
      <c r="AJ94" s="248"/>
      <c r="AK94" s="248"/>
      <c r="AL94" s="248"/>
      <c r="AM94" s="248"/>
      <c r="AN94" s="249">
        <f t="shared" ref="AN94:AN100" si="0">SUM(AG94,AT94)</f>
        <v>0</v>
      </c>
      <c r="AO94" s="249"/>
      <c r="AP94" s="249"/>
      <c r="AQ94" s="68" t="s">
        <v>1</v>
      </c>
      <c r="AR94" s="64"/>
      <c r="AS94" s="69">
        <f>ROUND(SUM(AS95:AS100),2)</f>
        <v>0</v>
      </c>
      <c r="AT94" s="70">
        <f t="shared" ref="AT94:AT100" si="1">ROUND(SUM(AV94:AW94),2)</f>
        <v>0</v>
      </c>
      <c r="AU94" s="71">
        <f>ROUND(SUM(AU95:AU100),5)</f>
        <v>701.04764999999998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ROUND(SUM(AZ95:AZ100),2)</f>
        <v>0</v>
      </c>
      <c r="BA94" s="70">
        <f>ROUND(SUM(BA95:BA100),2)</f>
        <v>0</v>
      </c>
      <c r="BB94" s="70">
        <f>ROUND(SUM(BB95:BB100),2)</f>
        <v>0</v>
      </c>
      <c r="BC94" s="70">
        <f>ROUND(SUM(BC95:BC100),2)</f>
        <v>0</v>
      </c>
      <c r="BD94" s="72">
        <f>ROUND(SUM(BD95:BD100),2)</f>
        <v>0</v>
      </c>
      <c r="BS94" s="73" t="s">
        <v>71</v>
      </c>
      <c r="BT94" s="73" t="s">
        <v>72</v>
      </c>
      <c r="BU94" s="74" t="s">
        <v>73</v>
      </c>
      <c r="BV94" s="73" t="s">
        <v>74</v>
      </c>
      <c r="BW94" s="73" t="s">
        <v>4</v>
      </c>
      <c r="BX94" s="73" t="s">
        <v>75</v>
      </c>
      <c r="CL94" s="73" t="s">
        <v>1</v>
      </c>
    </row>
    <row r="95" spans="1:91" s="7" customFormat="1" ht="16.5" customHeight="1">
      <c r="A95" s="75" t="s">
        <v>76</v>
      </c>
      <c r="B95" s="76"/>
      <c r="C95" s="77"/>
      <c r="D95" s="247" t="s">
        <v>77</v>
      </c>
      <c r="E95" s="247"/>
      <c r="F95" s="247"/>
      <c r="G95" s="247"/>
      <c r="H95" s="247"/>
      <c r="I95" s="78"/>
      <c r="J95" s="247" t="s">
        <v>78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'ARS - Architektonicko-sta...'!J30</f>
        <v>0</v>
      </c>
      <c r="AH95" s="246"/>
      <c r="AI95" s="246"/>
      <c r="AJ95" s="246"/>
      <c r="AK95" s="246"/>
      <c r="AL95" s="246"/>
      <c r="AM95" s="246"/>
      <c r="AN95" s="245">
        <f t="shared" si="0"/>
        <v>0</v>
      </c>
      <c r="AO95" s="246"/>
      <c r="AP95" s="246"/>
      <c r="AQ95" s="79" t="s">
        <v>79</v>
      </c>
      <c r="AR95" s="76"/>
      <c r="AS95" s="80">
        <v>0</v>
      </c>
      <c r="AT95" s="81">
        <f t="shared" si="1"/>
        <v>0</v>
      </c>
      <c r="AU95" s="82">
        <f>'ARS - Architektonicko-sta...'!P135</f>
        <v>676.98290200000008</v>
      </c>
      <c r="AV95" s="81">
        <f>'ARS - Architektonicko-sta...'!J33</f>
        <v>0</v>
      </c>
      <c r="AW95" s="81">
        <f>'ARS - Architektonicko-sta...'!J34</f>
        <v>0</v>
      </c>
      <c r="AX95" s="81">
        <f>'ARS - Architektonicko-sta...'!J35</f>
        <v>0</v>
      </c>
      <c r="AY95" s="81">
        <f>'ARS - Architektonicko-sta...'!J36</f>
        <v>0</v>
      </c>
      <c r="AZ95" s="81">
        <f>'ARS - Architektonicko-sta...'!F33</f>
        <v>0</v>
      </c>
      <c r="BA95" s="81">
        <f>'ARS - Architektonicko-sta...'!F34</f>
        <v>0</v>
      </c>
      <c r="BB95" s="81">
        <f>'ARS - Architektonicko-sta...'!F35</f>
        <v>0</v>
      </c>
      <c r="BC95" s="81">
        <f>'ARS - Architektonicko-sta...'!F36</f>
        <v>0</v>
      </c>
      <c r="BD95" s="83">
        <f>'ARS - Architektonicko-sta...'!F37</f>
        <v>0</v>
      </c>
      <c r="BT95" s="84" t="s">
        <v>80</v>
      </c>
      <c r="BV95" s="84" t="s">
        <v>74</v>
      </c>
      <c r="BW95" s="84" t="s">
        <v>81</v>
      </c>
      <c r="BX95" s="84" t="s">
        <v>4</v>
      </c>
      <c r="CL95" s="84" t="s">
        <v>1</v>
      </c>
      <c r="CM95" s="84" t="s">
        <v>80</v>
      </c>
    </row>
    <row r="96" spans="1:91" s="7" customFormat="1" ht="16.5" customHeight="1">
      <c r="A96" s="75" t="s">
        <v>76</v>
      </c>
      <c r="B96" s="76"/>
      <c r="C96" s="77"/>
      <c r="D96" s="247" t="s">
        <v>82</v>
      </c>
      <c r="E96" s="247"/>
      <c r="F96" s="247"/>
      <c r="G96" s="247"/>
      <c r="H96" s="247"/>
      <c r="I96" s="78"/>
      <c r="J96" s="247" t="s">
        <v>83</v>
      </c>
      <c r="K96" s="247"/>
      <c r="L96" s="247"/>
      <c r="M96" s="247"/>
      <c r="N96" s="247"/>
      <c r="O96" s="247"/>
      <c r="P96" s="247"/>
      <c r="Q96" s="247"/>
      <c r="R96" s="247"/>
      <c r="S96" s="247"/>
      <c r="T96" s="247"/>
      <c r="U96" s="247"/>
      <c r="V96" s="247"/>
      <c r="W96" s="247"/>
      <c r="X96" s="247"/>
      <c r="Y96" s="247"/>
      <c r="Z96" s="247"/>
      <c r="AA96" s="247"/>
      <c r="AB96" s="247"/>
      <c r="AC96" s="247"/>
      <c r="AD96" s="247"/>
      <c r="AE96" s="247"/>
      <c r="AF96" s="247"/>
      <c r="AG96" s="245">
        <f>'ZTI - Zdravotechnické ins...'!J30</f>
        <v>0</v>
      </c>
      <c r="AH96" s="246"/>
      <c r="AI96" s="246"/>
      <c r="AJ96" s="246"/>
      <c r="AK96" s="246"/>
      <c r="AL96" s="246"/>
      <c r="AM96" s="246"/>
      <c r="AN96" s="245">
        <f t="shared" si="0"/>
        <v>0</v>
      </c>
      <c r="AO96" s="246"/>
      <c r="AP96" s="246"/>
      <c r="AQ96" s="79" t="s">
        <v>79</v>
      </c>
      <c r="AR96" s="76"/>
      <c r="AS96" s="80">
        <v>0</v>
      </c>
      <c r="AT96" s="81">
        <f t="shared" si="1"/>
        <v>0</v>
      </c>
      <c r="AU96" s="82">
        <f>'ZTI - Zdravotechnické ins...'!P123</f>
        <v>21.704750000000001</v>
      </c>
      <c r="AV96" s="81">
        <f>'ZTI - Zdravotechnické ins...'!J33</f>
        <v>0</v>
      </c>
      <c r="AW96" s="81">
        <f>'ZTI - Zdravotechnické ins...'!J34</f>
        <v>0</v>
      </c>
      <c r="AX96" s="81">
        <f>'ZTI - Zdravotechnické ins...'!J35</f>
        <v>0</v>
      </c>
      <c r="AY96" s="81">
        <f>'ZTI - Zdravotechnické ins...'!J36</f>
        <v>0</v>
      </c>
      <c r="AZ96" s="81">
        <f>'ZTI - Zdravotechnické ins...'!F33</f>
        <v>0</v>
      </c>
      <c r="BA96" s="81">
        <f>'ZTI - Zdravotechnické ins...'!F34</f>
        <v>0</v>
      </c>
      <c r="BB96" s="81">
        <f>'ZTI - Zdravotechnické ins...'!F35</f>
        <v>0</v>
      </c>
      <c r="BC96" s="81">
        <f>'ZTI - Zdravotechnické ins...'!F36</f>
        <v>0</v>
      </c>
      <c r="BD96" s="83">
        <f>'ZTI - Zdravotechnické ins...'!F37</f>
        <v>0</v>
      </c>
      <c r="BT96" s="84" t="s">
        <v>80</v>
      </c>
      <c r="BV96" s="84" t="s">
        <v>74</v>
      </c>
      <c r="BW96" s="84" t="s">
        <v>84</v>
      </c>
      <c r="BX96" s="84" t="s">
        <v>4</v>
      </c>
      <c r="CL96" s="84" t="s">
        <v>1</v>
      </c>
      <c r="CM96" s="84" t="s">
        <v>85</v>
      </c>
    </row>
    <row r="97" spans="1:91" s="7" customFormat="1" ht="16.5" customHeight="1">
      <c r="A97" s="75" t="s">
        <v>76</v>
      </c>
      <c r="B97" s="76"/>
      <c r="C97" s="77"/>
      <c r="D97" s="247" t="s">
        <v>86</v>
      </c>
      <c r="E97" s="247"/>
      <c r="F97" s="247"/>
      <c r="G97" s="247"/>
      <c r="H97" s="247"/>
      <c r="I97" s="78"/>
      <c r="J97" s="247" t="s">
        <v>87</v>
      </c>
      <c r="K97" s="247"/>
      <c r="L97" s="247"/>
      <c r="M97" s="247"/>
      <c r="N97" s="247"/>
      <c r="O97" s="247"/>
      <c r="P97" s="247"/>
      <c r="Q97" s="247"/>
      <c r="R97" s="247"/>
      <c r="S97" s="247"/>
      <c r="T97" s="247"/>
      <c r="U97" s="247"/>
      <c r="V97" s="247"/>
      <c r="W97" s="247"/>
      <c r="X97" s="247"/>
      <c r="Y97" s="247"/>
      <c r="Z97" s="247"/>
      <c r="AA97" s="247"/>
      <c r="AB97" s="247"/>
      <c r="AC97" s="247"/>
      <c r="AD97" s="247"/>
      <c r="AE97" s="247"/>
      <c r="AF97" s="247"/>
      <c r="AG97" s="245">
        <f>'ÚT - Ústřední topení'!J30</f>
        <v>0</v>
      </c>
      <c r="AH97" s="246"/>
      <c r="AI97" s="246"/>
      <c r="AJ97" s="246"/>
      <c r="AK97" s="246"/>
      <c r="AL97" s="246"/>
      <c r="AM97" s="246"/>
      <c r="AN97" s="245">
        <f t="shared" si="0"/>
        <v>0</v>
      </c>
      <c r="AO97" s="246"/>
      <c r="AP97" s="246"/>
      <c r="AQ97" s="79" t="s">
        <v>79</v>
      </c>
      <c r="AR97" s="76"/>
      <c r="AS97" s="80">
        <v>0</v>
      </c>
      <c r="AT97" s="81">
        <f t="shared" si="1"/>
        <v>0</v>
      </c>
      <c r="AU97" s="82">
        <f>'ÚT - Ústřední topení'!P120</f>
        <v>2.36</v>
      </c>
      <c r="AV97" s="81">
        <f>'ÚT - Ústřední topení'!J33</f>
        <v>0</v>
      </c>
      <c r="AW97" s="81">
        <f>'ÚT - Ústřední topení'!J34</f>
        <v>0</v>
      </c>
      <c r="AX97" s="81">
        <f>'ÚT - Ústřední topení'!J35</f>
        <v>0</v>
      </c>
      <c r="AY97" s="81">
        <f>'ÚT - Ústřední topení'!J36</f>
        <v>0</v>
      </c>
      <c r="AZ97" s="81">
        <f>'ÚT - Ústřední topení'!F33</f>
        <v>0</v>
      </c>
      <c r="BA97" s="81">
        <f>'ÚT - Ústřední topení'!F34</f>
        <v>0</v>
      </c>
      <c r="BB97" s="81">
        <f>'ÚT - Ústřední topení'!F35</f>
        <v>0</v>
      </c>
      <c r="BC97" s="81">
        <f>'ÚT - Ústřední topení'!F36</f>
        <v>0</v>
      </c>
      <c r="BD97" s="83">
        <f>'ÚT - Ústřední topení'!F37</f>
        <v>0</v>
      </c>
      <c r="BT97" s="84" t="s">
        <v>80</v>
      </c>
      <c r="BV97" s="84" t="s">
        <v>74</v>
      </c>
      <c r="BW97" s="84" t="s">
        <v>88</v>
      </c>
      <c r="BX97" s="84" t="s">
        <v>4</v>
      </c>
      <c r="CL97" s="84" t="s">
        <v>1</v>
      </c>
      <c r="CM97" s="84" t="s">
        <v>85</v>
      </c>
    </row>
    <row r="98" spans="1:91" s="7" customFormat="1" ht="16.5" customHeight="1">
      <c r="A98" s="75" t="s">
        <v>76</v>
      </c>
      <c r="B98" s="76"/>
      <c r="C98" s="77"/>
      <c r="D98" s="247" t="s">
        <v>89</v>
      </c>
      <c r="E98" s="247"/>
      <c r="F98" s="247"/>
      <c r="G98" s="247"/>
      <c r="H98" s="247"/>
      <c r="I98" s="78"/>
      <c r="J98" s="247" t="s">
        <v>90</v>
      </c>
      <c r="K98" s="247"/>
      <c r="L98" s="247"/>
      <c r="M98" s="247"/>
      <c r="N98" s="247"/>
      <c r="O98" s="247"/>
      <c r="P98" s="247"/>
      <c r="Q98" s="247"/>
      <c r="R98" s="247"/>
      <c r="S98" s="247"/>
      <c r="T98" s="247"/>
      <c r="U98" s="247"/>
      <c r="V98" s="247"/>
      <c r="W98" s="247"/>
      <c r="X98" s="247"/>
      <c r="Y98" s="247"/>
      <c r="Z98" s="247"/>
      <c r="AA98" s="247"/>
      <c r="AB98" s="247"/>
      <c r="AC98" s="247"/>
      <c r="AD98" s="247"/>
      <c r="AE98" s="247"/>
      <c r="AF98" s="247"/>
      <c r="AG98" s="245">
        <f>'E - Elektroinstalace - si...'!J30</f>
        <v>0</v>
      </c>
      <c r="AH98" s="246"/>
      <c r="AI98" s="246"/>
      <c r="AJ98" s="246"/>
      <c r="AK98" s="246"/>
      <c r="AL98" s="246"/>
      <c r="AM98" s="246"/>
      <c r="AN98" s="245">
        <f t="shared" si="0"/>
        <v>0</v>
      </c>
      <c r="AO98" s="246"/>
      <c r="AP98" s="246"/>
      <c r="AQ98" s="79" t="s">
        <v>79</v>
      </c>
      <c r="AR98" s="76"/>
      <c r="AS98" s="80">
        <v>0</v>
      </c>
      <c r="AT98" s="81">
        <f t="shared" si="1"/>
        <v>0</v>
      </c>
      <c r="AU98" s="82">
        <f>'E - Elektroinstalace - si...'!P123</f>
        <v>0</v>
      </c>
      <c r="AV98" s="81">
        <f>'E - Elektroinstalace - si...'!J33</f>
        <v>0</v>
      </c>
      <c r="AW98" s="81">
        <f>'E - Elektroinstalace - si...'!J34</f>
        <v>0</v>
      </c>
      <c r="AX98" s="81">
        <f>'E - Elektroinstalace - si...'!J35</f>
        <v>0</v>
      </c>
      <c r="AY98" s="81">
        <f>'E - Elektroinstalace - si...'!J36</f>
        <v>0</v>
      </c>
      <c r="AZ98" s="81">
        <f>'E - Elektroinstalace - si...'!F33</f>
        <v>0</v>
      </c>
      <c r="BA98" s="81">
        <f>'E - Elektroinstalace - si...'!F34</f>
        <v>0</v>
      </c>
      <c r="BB98" s="81">
        <f>'E - Elektroinstalace - si...'!F35</f>
        <v>0</v>
      </c>
      <c r="BC98" s="81">
        <f>'E - Elektroinstalace - si...'!F36</f>
        <v>0</v>
      </c>
      <c r="BD98" s="83">
        <f>'E - Elektroinstalace - si...'!F37</f>
        <v>0</v>
      </c>
      <c r="BT98" s="84" t="s">
        <v>80</v>
      </c>
      <c r="BV98" s="84" t="s">
        <v>74</v>
      </c>
      <c r="BW98" s="84" t="s">
        <v>91</v>
      </c>
      <c r="BX98" s="84" t="s">
        <v>4</v>
      </c>
      <c r="CL98" s="84" t="s">
        <v>1</v>
      </c>
      <c r="CM98" s="84" t="s">
        <v>85</v>
      </c>
    </row>
    <row r="99" spans="1:91" s="7" customFormat="1" ht="16.5" customHeight="1">
      <c r="A99" s="75" t="s">
        <v>76</v>
      </c>
      <c r="B99" s="76"/>
      <c r="C99" s="77"/>
      <c r="D99" s="247" t="s">
        <v>92</v>
      </c>
      <c r="E99" s="247"/>
      <c r="F99" s="247"/>
      <c r="G99" s="247"/>
      <c r="H99" s="247"/>
      <c r="I99" s="78"/>
      <c r="J99" s="247" t="s">
        <v>93</v>
      </c>
      <c r="K99" s="247"/>
      <c r="L99" s="247"/>
      <c r="M99" s="247"/>
      <c r="N99" s="247"/>
      <c r="O99" s="247"/>
      <c r="P99" s="247"/>
      <c r="Q99" s="247"/>
      <c r="R99" s="247"/>
      <c r="S99" s="247"/>
      <c r="T99" s="247"/>
      <c r="U99" s="247"/>
      <c r="V99" s="247"/>
      <c r="W99" s="247"/>
      <c r="X99" s="247"/>
      <c r="Y99" s="247"/>
      <c r="Z99" s="247"/>
      <c r="AA99" s="247"/>
      <c r="AB99" s="247"/>
      <c r="AC99" s="247"/>
      <c r="AD99" s="247"/>
      <c r="AE99" s="247"/>
      <c r="AF99" s="247"/>
      <c r="AG99" s="245">
        <f>'VZT - Vzduchotechnika'!J30</f>
        <v>0</v>
      </c>
      <c r="AH99" s="246"/>
      <c r="AI99" s="246"/>
      <c r="AJ99" s="246"/>
      <c r="AK99" s="246"/>
      <c r="AL99" s="246"/>
      <c r="AM99" s="246"/>
      <c r="AN99" s="245">
        <f t="shared" si="0"/>
        <v>0</v>
      </c>
      <c r="AO99" s="246"/>
      <c r="AP99" s="246"/>
      <c r="AQ99" s="79" t="s">
        <v>79</v>
      </c>
      <c r="AR99" s="76"/>
      <c r="AS99" s="80">
        <v>0</v>
      </c>
      <c r="AT99" s="81">
        <f t="shared" si="1"/>
        <v>0</v>
      </c>
      <c r="AU99" s="82">
        <f>'VZT - Vzduchotechnika'!P119</f>
        <v>0</v>
      </c>
      <c r="AV99" s="81">
        <f>'VZT - Vzduchotechnika'!J33</f>
        <v>0</v>
      </c>
      <c r="AW99" s="81">
        <f>'VZT - Vzduchotechnika'!J34</f>
        <v>0</v>
      </c>
      <c r="AX99" s="81">
        <f>'VZT - Vzduchotechnika'!J35</f>
        <v>0</v>
      </c>
      <c r="AY99" s="81">
        <f>'VZT - Vzduchotechnika'!J36</f>
        <v>0</v>
      </c>
      <c r="AZ99" s="81">
        <f>'VZT - Vzduchotechnika'!F33</f>
        <v>0</v>
      </c>
      <c r="BA99" s="81">
        <f>'VZT - Vzduchotechnika'!F34</f>
        <v>0</v>
      </c>
      <c r="BB99" s="81">
        <f>'VZT - Vzduchotechnika'!F35</f>
        <v>0</v>
      </c>
      <c r="BC99" s="81">
        <f>'VZT - Vzduchotechnika'!F36</f>
        <v>0</v>
      </c>
      <c r="BD99" s="83">
        <f>'VZT - Vzduchotechnika'!F37</f>
        <v>0</v>
      </c>
      <c r="BT99" s="84" t="s">
        <v>80</v>
      </c>
      <c r="BV99" s="84" t="s">
        <v>74</v>
      </c>
      <c r="BW99" s="84" t="s">
        <v>94</v>
      </c>
      <c r="BX99" s="84" t="s">
        <v>4</v>
      </c>
      <c r="CL99" s="84" t="s">
        <v>1</v>
      </c>
      <c r="CM99" s="84" t="s">
        <v>85</v>
      </c>
    </row>
    <row r="100" spans="1:91" s="7" customFormat="1" ht="16.5" customHeight="1">
      <c r="A100" s="75" t="s">
        <v>76</v>
      </c>
      <c r="B100" s="76"/>
      <c r="C100" s="77"/>
      <c r="D100" s="247" t="s">
        <v>95</v>
      </c>
      <c r="E100" s="247"/>
      <c r="F100" s="247"/>
      <c r="G100" s="247"/>
      <c r="H100" s="247"/>
      <c r="I100" s="78"/>
      <c r="J100" s="247" t="s">
        <v>96</v>
      </c>
      <c r="K100" s="247"/>
      <c r="L100" s="247"/>
      <c r="M100" s="247"/>
      <c r="N100" s="247"/>
      <c r="O100" s="247"/>
      <c r="P100" s="247"/>
      <c r="Q100" s="247"/>
      <c r="R100" s="247"/>
      <c r="S100" s="247"/>
      <c r="T100" s="247"/>
      <c r="U100" s="247"/>
      <c r="V100" s="247"/>
      <c r="W100" s="247"/>
      <c r="X100" s="247"/>
      <c r="Y100" s="247"/>
      <c r="Z100" s="247"/>
      <c r="AA100" s="247"/>
      <c r="AB100" s="247"/>
      <c r="AC100" s="247"/>
      <c r="AD100" s="247"/>
      <c r="AE100" s="247"/>
      <c r="AF100" s="247"/>
      <c r="AG100" s="245">
        <f>'VRN - Vedlejší rozpočtové...'!J30</f>
        <v>0</v>
      </c>
      <c r="AH100" s="246"/>
      <c r="AI100" s="246"/>
      <c r="AJ100" s="246"/>
      <c r="AK100" s="246"/>
      <c r="AL100" s="246"/>
      <c r="AM100" s="246"/>
      <c r="AN100" s="245">
        <f t="shared" si="0"/>
        <v>0</v>
      </c>
      <c r="AO100" s="246"/>
      <c r="AP100" s="246"/>
      <c r="AQ100" s="79" t="s">
        <v>79</v>
      </c>
      <c r="AR100" s="76"/>
      <c r="AS100" s="85">
        <v>0</v>
      </c>
      <c r="AT100" s="86">
        <f t="shared" si="1"/>
        <v>0</v>
      </c>
      <c r="AU100" s="87">
        <f>'VRN - Vedlejší rozpočtové...'!P119</f>
        <v>0</v>
      </c>
      <c r="AV100" s="86">
        <f>'VRN - Vedlejší rozpočtové...'!J33</f>
        <v>0</v>
      </c>
      <c r="AW100" s="86">
        <f>'VRN - Vedlejší rozpočtové...'!J34</f>
        <v>0</v>
      </c>
      <c r="AX100" s="86">
        <f>'VRN - Vedlejší rozpočtové...'!J35</f>
        <v>0</v>
      </c>
      <c r="AY100" s="86">
        <f>'VRN - Vedlejší rozpočtové...'!J36</f>
        <v>0</v>
      </c>
      <c r="AZ100" s="86">
        <f>'VRN - Vedlejší rozpočtové...'!F33</f>
        <v>0</v>
      </c>
      <c r="BA100" s="86">
        <f>'VRN - Vedlejší rozpočtové...'!F34</f>
        <v>0</v>
      </c>
      <c r="BB100" s="86">
        <f>'VRN - Vedlejší rozpočtové...'!F35</f>
        <v>0</v>
      </c>
      <c r="BC100" s="86">
        <f>'VRN - Vedlejší rozpočtové...'!F36</f>
        <v>0</v>
      </c>
      <c r="BD100" s="88">
        <f>'VRN - Vedlejší rozpočtové...'!F37</f>
        <v>0</v>
      </c>
      <c r="BT100" s="84" t="s">
        <v>80</v>
      </c>
      <c r="BV100" s="84" t="s">
        <v>74</v>
      </c>
      <c r="BW100" s="84" t="s">
        <v>97</v>
      </c>
      <c r="BX100" s="84" t="s">
        <v>4</v>
      </c>
      <c r="CL100" s="84" t="s">
        <v>1</v>
      </c>
      <c r="CM100" s="84" t="s">
        <v>80</v>
      </c>
    </row>
    <row r="101" spans="1:91" s="2" customFormat="1" ht="30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9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</row>
    <row r="102" spans="1:91" s="2" customFormat="1" ht="6.95" customHeight="1">
      <c r="A102" s="28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29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</row>
  </sheetData>
  <mergeCells count="62">
    <mergeCell ref="BE5:BE34"/>
    <mergeCell ref="E14:AJ14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5" location="'ARS - Architektonicko-sta...'!C2" display="/" xr:uid="{00000000-0004-0000-0000-000000000000}"/>
    <hyperlink ref="A96" location="'ZTI - Zdravotechnické ins...'!C2" display="/" xr:uid="{00000000-0004-0000-0000-000001000000}"/>
    <hyperlink ref="A97" location="'ÚT - Ústřední topení'!C2" display="/" xr:uid="{00000000-0004-0000-0000-000002000000}"/>
    <hyperlink ref="A98" location="'E - Elektroinstalace - si...'!C2" display="/" xr:uid="{00000000-0004-0000-0000-000003000000}"/>
    <hyperlink ref="A99" location="'VZT - Vzduchotechnika'!C2" display="/" xr:uid="{00000000-0004-0000-0000-000004000000}"/>
    <hyperlink ref="A100" location="'VRN - Vedlejší rozpočtové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97"/>
  <sheetViews>
    <sheetView showGridLines="0" zoomScaleNormal="10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96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3" max="43" width="7.83203125" customWidth="1"/>
    <col min="44" max="65" width="9.33203125" style="1" hidden="1" customWidth="1"/>
  </cols>
  <sheetData>
    <row r="1" spans="1:46">
      <c r="A1" s="89"/>
    </row>
    <row r="2" spans="1:46" s="1" customFormat="1" ht="36.950000000000003" customHeight="1">
      <c r="L2" s="260" t="s">
        <v>5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81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V3" s="196"/>
      <c r="AT3" s="16" t="s">
        <v>80</v>
      </c>
    </row>
    <row r="4" spans="1:46" s="1" customFormat="1" ht="24.95" customHeight="1">
      <c r="B4" s="19"/>
      <c r="D4" s="20" t="s">
        <v>98</v>
      </c>
      <c r="L4" s="19"/>
      <c r="M4" s="90" t="s">
        <v>10</v>
      </c>
      <c r="V4" s="196"/>
      <c r="AT4" s="16" t="s">
        <v>3</v>
      </c>
    </row>
    <row r="5" spans="1:46" s="1" customFormat="1" ht="6.95" customHeight="1">
      <c r="B5" s="19"/>
      <c r="L5" s="19"/>
      <c r="V5" s="196"/>
    </row>
    <row r="6" spans="1:46" s="1" customFormat="1" ht="12" customHeight="1">
      <c r="B6" s="19"/>
      <c r="D6" s="25" t="s">
        <v>14</v>
      </c>
      <c r="L6" s="19"/>
      <c r="V6" s="196"/>
    </row>
    <row r="7" spans="1:46" s="1" customFormat="1" ht="16.5" customHeight="1">
      <c r="B7" s="19"/>
      <c r="E7" s="266" t="str">
        <f>'Rekapitulace stavby'!K6</f>
        <v>VD Miřejovice Rekonstrukce bytu</v>
      </c>
      <c r="F7" s="267"/>
      <c r="G7" s="267"/>
      <c r="H7" s="267"/>
      <c r="L7" s="19"/>
      <c r="V7" s="196"/>
    </row>
    <row r="8" spans="1:46" s="2" customFormat="1" ht="12" customHeight="1">
      <c r="A8" s="28"/>
      <c r="B8" s="29"/>
      <c r="C8" s="28"/>
      <c r="D8" s="25" t="s">
        <v>99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23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31" t="s">
        <v>100</v>
      </c>
      <c r="F9" s="265"/>
      <c r="G9" s="265"/>
      <c r="H9" s="265"/>
      <c r="I9" s="28"/>
      <c r="J9" s="28"/>
      <c r="K9" s="28"/>
      <c r="L9" s="38"/>
      <c r="S9" s="28"/>
      <c r="T9" s="28"/>
      <c r="U9" s="28"/>
      <c r="V9" s="223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23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16</v>
      </c>
      <c r="E11" s="28"/>
      <c r="F11" s="23" t="s">
        <v>1</v>
      </c>
      <c r="G11" s="28"/>
      <c r="H11" s="28"/>
      <c r="I11" s="25" t="s">
        <v>17</v>
      </c>
      <c r="J11" s="23" t="s">
        <v>1</v>
      </c>
      <c r="K11" s="28"/>
      <c r="L11" s="38"/>
      <c r="S11" s="28"/>
      <c r="T11" s="28"/>
      <c r="U11" s="28"/>
      <c r="V11" s="223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18</v>
      </c>
      <c r="E12" s="28"/>
      <c r="F12" s="23" t="s">
        <v>19</v>
      </c>
      <c r="G12" s="28"/>
      <c r="H12" s="28"/>
      <c r="I12" s="25" t="s">
        <v>20</v>
      </c>
      <c r="J12" s="51">
        <f>'Rekapitulace stavby'!AN8</f>
        <v>44428</v>
      </c>
      <c r="K12" s="28"/>
      <c r="L12" s="38"/>
      <c r="S12" s="28"/>
      <c r="T12" s="28"/>
      <c r="U12" s="28"/>
      <c r="V12" s="223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23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3" t="s">
        <v>1</v>
      </c>
      <c r="K14" s="28"/>
      <c r="L14" s="38"/>
      <c r="S14" s="28"/>
      <c r="T14" s="28"/>
      <c r="U14" s="28"/>
      <c r="V14" s="223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23</v>
      </c>
      <c r="F15" s="28"/>
      <c r="G15" s="28"/>
      <c r="H15" s="28"/>
      <c r="I15" s="25" t="s">
        <v>24</v>
      </c>
      <c r="J15" s="23" t="s">
        <v>1</v>
      </c>
      <c r="K15" s="28"/>
      <c r="L15" s="38"/>
      <c r="S15" s="28"/>
      <c r="T15" s="28"/>
      <c r="U15" s="28"/>
      <c r="V15" s="223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23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72" t="str">
        <f>'Rekapitulace stavby'!AN13</f>
        <v>Vyplň údaj</v>
      </c>
      <c r="K17" s="28"/>
      <c r="L17" s="38"/>
      <c r="S17" s="28"/>
      <c r="T17" s="28"/>
      <c r="U17" s="28"/>
      <c r="V17" s="223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77" t="str">
        <f>'Rekapitulace stavby'!E14</f>
        <v>Vyplň údaj</v>
      </c>
      <c r="F18" s="253"/>
      <c r="G18" s="253"/>
      <c r="H18" s="253"/>
      <c r="I18" s="25" t="s">
        <v>24</v>
      </c>
      <c r="J18" s="272" t="str">
        <f>'Rekapitulace stavby'!AN14</f>
        <v>Vyplň údaj</v>
      </c>
      <c r="K18" s="28"/>
      <c r="L18" s="38"/>
      <c r="S18" s="28"/>
      <c r="T18" s="28"/>
      <c r="U18" s="28"/>
      <c r="V18" s="223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23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22</v>
      </c>
      <c r="J20" s="23" t="s">
        <v>1</v>
      </c>
      <c r="K20" s="28"/>
      <c r="L20" s="38"/>
      <c r="S20" s="28"/>
      <c r="T20" s="28"/>
      <c r="U20" s="28"/>
      <c r="V20" s="223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">
        <v>27</v>
      </c>
      <c r="F21" s="28"/>
      <c r="G21" s="28"/>
      <c r="H21" s="28"/>
      <c r="I21" s="25" t="s">
        <v>24</v>
      </c>
      <c r="J21" s="23" t="s">
        <v>1</v>
      </c>
      <c r="K21" s="28"/>
      <c r="L21" s="38"/>
      <c r="S21" s="28"/>
      <c r="T21" s="28"/>
      <c r="U21" s="28"/>
      <c r="V21" s="223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23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22</v>
      </c>
      <c r="J23" s="23" t="s">
        <v>1</v>
      </c>
      <c r="K23" s="28"/>
      <c r="L23" s="38"/>
      <c r="S23" s="28"/>
      <c r="T23" s="28"/>
      <c r="U23" s="28"/>
      <c r="V23" s="223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">
        <v>30</v>
      </c>
      <c r="F24" s="28"/>
      <c r="G24" s="28"/>
      <c r="H24" s="28"/>
      <c r="I24" s="25" t="s">
        <v>24</v>
      </c>
      <c r="J24" s="23" t="s">
        <v>1</v>
      </c>
      <c r="K24" s="28"/>
      <c r="L24" s="38"/>
      <c r="S24" s="28"/>
      <c r="T24" s="28"/>
      <c r="U24" s="28"/>
      <c r="V24" s="223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23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23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56" t="s">
        <v>1</v>
      </c>
      <c r="F27" s="256"/>
      <c r="G27" s="256"/>
      <c r="H27" s="256"/>
      <c r="I27" s="91"/>
      <c r="J27" s="91"/>
      <c r="K27" s="91"/>
      <c r="L27" s="93"/>
      <c r="S27" s="91"/>
      <c r="T27" s="91"/>
      <c r="U27" s="91"/>
      <c r="V27" s="224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23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23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ROUND(J135, 2)</f>
        <v>0</v>
      </c>
      <c r="K30" s="28"/>
      <c r="L30" s="38"/>
      <c r="S30" s="28"/>
      <c r="T30" s="28"/>
      <c r="U30" s="28"/>
      <c r="V30" s="223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23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23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ROUND((SUM(BE135:BE396)),  2)</f>
        <v>0</v>
      </c>
      <c r="G33" s="28"/>
      <c r="H33" s="28"/>
      <c r="I33" s="97">
        <v>0.21</v>
      </c>
      <c r="J33" s="96">
        <f>ROUND(((SUM(BE135:BE396))*I33),  2)</f>
        <v>0</v>
      </c>
      <c r="K33" s="28"/>
      <c r="L33" s="38"/>
      <c r="S33" s="28"/>
      <c r="T33" s="28"/>
      <c r="U33" s="28"/>
      <c r="V33" s="223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ROUND((SUM(BF135:BF396)),  2)</f>
        <v>0</v>
      </c>
      <c r="G34" s="28"/>
      <c r="H34" s="28"/>
      <c r="I34" s="97">
        <v>0.15</v>
      </c>
      <c r="J34" s="96">
        <f>ROUND(((SUM(BF135:BF396))*I34),  2)</f>
        <v>0</v>
      </c>
      <c r="K34" s="28"/>
      <c r="L34" s="38"/>
      <c r="S34" s="28"/>
      <c r="T34" s="28"/>
      <c r="U34" s="28"/>
      <c r="V34" s="223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ROUND((SUM(BG135:BG396)),  2)</f>
        <v>0</v>
      </c>
      <c r="G35" s="28"/>
      <c r="H35" s="28"/>
      <c r="I35" s="97">
        <v>0.21</v>
      </c>
      <c r="J35" s="96">
        <f>0</f>
        <v>0</v>
      </c>
      <c r="K35" s="28"/>
      <c r="L35" s="38"/>
      <c r="S35" s="28"/>
      <c r="T35" s="28"/>
      <c r="U35" s="28"/>
      <c r="V35" s="223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ROUND((SUM(BH135:BH396)),  2)</f>
        <v>0</v>
      </c>
      <c r="G36" s="28"/>
      <c r="H36" s="28"/>
      <c r="I36" s="97">
        <v>0.15</v>
      </c>
      <c r="J36" s="96">
        <f>0</f>
        <v>0</v>
      </c>
      <c r="K36" s="28"/>
      <c r="L36" s="38"/>
      <c r="S36" s="28"/>
      <c r="T36" s="28"/>
      <c r="U36" s="28"/>
      <c r="V36" s="223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ROUND((SUM(BI135:BI396)),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23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23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23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23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  <c r="V41" s="196"/>
    </row>
    <row r="42" spans="1:31" s="1" customFormat="1" ht="14.45" customHeight="1">
      <c r="B42" s="19"/>
      <c r="L42" s="19"/>
      <c r="V42" s="196"/>
    </row>
    <row r="43" spans="1:31" s="1" customFormat="1" ht="14.45" customHeight="1">
      <c r="B43" s="19"/>
      <c r="L43" s="19"/>
      <c r="V43" s="196"/>
    </row>
    <row r="44" spans="1:31" s="1" customFormat="1" ht="14.45" customHeight="1">
      <c r="B44" s="19"/>
      <c r="L44" s="19"/>
      <c r="V44" s="196"/>
    </row>
    <row r="45" spans="1:31" s="1" customFormat="1" ht="14.45" customHeight="1">
      <c r="B45" s="19"/>
      <c r="L45" s="19"/>
      <c r="V45" s="196"/>
    </row>
    <row r="46" spans="1:31" s="1" customFormat="1" ht="14.45" customHeight="1">
      <c r="B46" s="19"/>
      <c r="L46" s="19"/>
      <c r="V46" s="196"/>
    </row>
    <row r="47" spans="1:31" s="1" customFormat="1" ht="14.45" customHeight="1">
      <c r="B47" s="19"/>
      <c r="L47" s="19"/>
      <c r="V47" s="196"/>
    </row>
    <row r="48" spans="1:31" s="1" customFormat="1" ht="14.45" customHeight="1">
      <c r="B48" s="19"/>
      <c r="L48" s="19"/>
      <c r="V48" s="196"/>
    </row>
    <row r="49" spans="1:31" s="1" customFormat="1" ht="14.45" customHeight="1">
      <c r="B49" s="19"/>
      <c r="L49" s="19"/>
      <c r="V49" s="196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  <c r="V50" s="225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23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23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23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23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23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0" t="s">
        <v>101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23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23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23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66" t="str">
        <f>E7</f>
        <v>VD Miřejovice Rekonstrukce bytu</v>
      </c>
      <c r="F85" s="267"/>
      <c r="G85" s="267"/>
      <c r="H85" s="267"/>
      <c r="I85" s="28"/>
      <c r="J85" s="28"/>
      <c r="K85" s="28"/>
      <c r="L85" s="38"/>
      <c r="S85" s="28"/>
      <c r="T85" s="28"/>
      <c r="U85" s="28"/>
      <c r="V85" s="223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99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23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31" t="str">
        <f>E9</f>
        <v>ARS - Architektonicko-stavební řešení</v>
      </c>
      <c r="F87" s="265"/>
      <c r="G87" s="265"/>
      <c r="H87" s="265"/>
      <c r="I87" s="28"/>
      <c r="J87" s="28"/>
      <c r="K87" s="28"/>
      <c r="L87" s="38"/>
      <c r="S87" s="28"/>
      <c r="T87" s="28"/>
      <c r="U87" s="28"/>
      <c r="V87" s="223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23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28"/>
      <c r="E89" s="28"/>
      <c r="F89" s="23" t="str">
        <f>F12</f>
        <v>Zagarolská 59, Nelahozeves</v>
      </c>
      <c r="G89" s="28"/>
      <c r="H89" s="28"/>
      <c r="I89" s="25" t="s">
        <v>20</v>
      </c>
      <c r="J89" s="51">
        <f>IF(J12="","",J12)</f>
        <v>44428</v>
      </c>
      <c r="K89" s="28"/>
      <c r="L89" s="38"/>
      <c r="S89" s="28"/>
      <c r="T89" s="28"/>
      <c r="U89" s="28"/>
      <c r="V89" s="223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23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5" t="s">
        <v>21</v>
      </c>
      <c r="D91" s="28"/>
      <c r="E91" s="28"/>
      <c r="F91" s="23" t="str">
        <f>E15</f>
        <v>Povodí Vltavy Státní podnik</v>
      </c>
      <c r="G91" s="28"/>
      <c r="H91" s="28"/>
      <c r="I91" s="25" t="s">
        <v>26</v>
      </c>
      <c r="J91" s="26" t="str">
        <f>E21</f>
        <v>MVFR srchitekti s.r.o.</v>
      </c>
      <c r="K91" s="28"/>
      <c r="L91" s="38"/>
      <c r="S91" s="28"/>
      <c r="T91" s="28"/>
      <c r="U91" s="28"/>
      <c r="V91" s="223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5" t="s">
        <v>25</v>
      </c>
      <c r="D92" s="28"/>
      <c r="E92" s="28"/>
      <c r="F92" s="23" t="str">
        <f>IF(E18="","",E18)</f>
        <v>Vyplň údaj</v>
      </c>
      <c r="G92" s="28"/>
      <c r="H92" s="28"/>
      <c r="I92" s="25" t="s">
        <v>29</v>
      </c>
      <c r="J92" s="26" t="str">
        <f>E24</f>
        <v>Ing. Rostislav Živný</v>
      </c>
      <c r="K92" s="28"/>
      <c r="L92" s="38"/>
      <c r="S92" s="28"/>
      <c r="T92" s="28"/>
      <c r="U92" s="28"/>
      <c r="V92" s="223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23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8"/>
      <c r="S94" s="28"/>
      <c r="T94" s="28"/>
      <c r="U94" s="28"/>
      <c r="V94" s="223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23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104</v>
      </c>
      <c r="D96" s="28"/>
      <c r="E96" s="28"/>
      <c r="F96" s="28"/>
      <c r="G96" s="28"/>
      <c r="H96" s="28"/>
      <c r="I96" s="28"/>
      <c r="J96" s="67">
        <f>J135</f>
        <v>0</v>
      </c>
      <c r="K96" s="28"/>
      <c r="L96" s="38"/>
      <c r="S96" s="28"/>
      <c r="T96" s="28"/>
      <c r="U96" s="28"/>
      <c r="V96" s="223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105</v>
      </c>
    </row>
    <row r="97" spans="2:22" s="9" customFormat="1" ht="24.95" customHeight="1">
      <c r="B97" s="109"/>
      <c r="D97" s="110" t="s">
        <v>106</v>
      </c>
      <c r="E97" s="111"/>
      <c r="F97" s="111"/>
      <c r="G97" s="111"/>
      <c r="H97" s="111"/>
      <c r="I97" s="111"/>
      <c r="J97" s="112">
        <f>J136</f>
        <v>0</v>
      </c>
      <c r="L97" s="109"/>
      <c r="V97" s="226"/>
    </row>
    <row r="98" spans="2:22" s="10" customFormat="1" ht="19.899999999999999" customHeight="1">
      <c r="B98" s="113"/>
      <c r="D98" s="114" t="s">
        <v>107</v>
      </c>
      <c r="E98" s="115"/>
      <c r="F98" s="115"/>
      <c r="G98" s="115"/>
      <c r="H98" s="115"/>
      <c r="I98" s="115"/>
      <c r="J98" s="116">
        <f>J137</f>
        <v>0</v>
      </c>
      <c r="L98" s="113"/>
      <c r="V98" s="227"/>
    </row>
    <row r="99" spans="2:22" s="10" customFormat="1" ht="19.899999999999999" customHeight="1">
      <c r="B99" s="113"/>
      <c r="D99" s="114" t="s">
        <v>108</v>
      </c>
      <c r="E99" s="115"/>
      <c r="F99" s="115"/>
      <c r="G99" s="115"/>
      <c r="H99" s="115"/>
      <c r="I99" s="115"/>
      <c r="J99" s="116">
        <f>J158</f>
        <v>0</v>
      </c>
      <c r="L99" s="113"/>
      <c r="V99" s="227"/>
    </row>
    <row r="100" spans="2:22" s="10" customFormat="1" ht="19.899999999999999" customHeight="1">
      <c r="B100" s="113"/>
      <c r="D100" s="114" t="s">
        <v>109</v>
      </c>
      <c r="E100" s="115"/>
      <c r="F100" s="115"/>
      <c r="G100" s="115"/>
      <c r="H100" s="115"/>
      <c r="I100" s="115"/>
      <c r="J100" s="116">
        <f>J173</f>
        <v>0</v>
      </c>
      <c r="L100" s="113"/>
      <c r="V100" s="227"/>
    </row>
    <row r="101" spans="2:22" s="10" customFormat="1" ht="19.899999999999999" customHeight="1">
      <c r="B101" s="113"/>
      <c r="D101" s="114" t="s">
        <v>110</v>
      </c>
      <c r="E101" s="115"/>
      <c r="F101" s="115"/>
      <c r="G101" s="115"/>
      <c r="H101" s="115"/>
      <c r="I101" s="115"/>
      <c r="J101" s="116">
        <f>J227</f>
        <v>0</v>
      </c>
      <c r="L101" s="113"/>
      <c r="V101" s="227"/>
    </row>
    <row r="102" spans="2:22" s="10" customFormat="1" ht="19.899999999999999" customHeight="1">
      <c r="B102" s="113"/>
      <c r="D102" s="114" t="s">
        <v>111</v>
      </c>
      <c r="E102" s="115"/>
      <c r="F102" s="115"/>
      <c r="G102" s="115"/>
      <c r="H102" s="115"/>
      <c r="I102" s="115"/>
      <c r="J102" s="116">
        <f>J266</f>
        <v>0</v>
      </c>
      <c r="L102" s="113"/>
      <c r="V102" s="227"/>
    </row>
    <row r="103" spans="2:22" s="10" customFormat="1" ht="19.899999999999999" customHeight="1">
      <c r="B103" s="113"/>
      <c r="D103" s="114" t="s">
        <v>112</v>
      </c>
      <c r="E103" s="115"/>
      <c r="F103" s="115"/>
      <c r="G103" s="115"/>
      <c r="H103" s="115"/>
      <c r="I103" s="115"/>
      <c r="J103" s="116">
        <f>J269</f>
        <v>0</v>
      </c>
      <c r="L103" s="113"/>
      <c r="V103" s="227"/>
    </row>
    <row r="104" spans="2:22" s="9" customFormat="1" ht="24.95" customHeight="1">
      <c r="B104" s="109"/>
      <c r="D104" s="110" t="s">
        <v>113</v>
      </c>
      <c r="E104" s="111"/>
      <c r="F104" s="111"/>
      <c r="G104" s="111"/>
      <c r="H104" s="111"/>
      <c r="I104" s="111"/>
      <c r="J104" s="112">
        <f>J271</f>
        <v>0</v>
      </c>
      <c r="L104" s="109"/>
      <c r="V104" s="226"/>
    </row>
    <row r="105" spans="2:22" s="10" customFormat="1" ht="19.899999999999999" customHeight="1">
      <c r="B105" s="113"/>
      <c r="D105" s="114" t="s">
        <v>114</v>
      </c>
      <c r="E105" s="115"/>
      <c r="F105" s="115"/>
      <c r="G105" s="115"/>
      <c r="H105" s="115"/>
      <c r="I105" s="115"/>
      <c r="J105" s="116">
        <f>J272</f>
        <v>0</v>
      </c>
      <c r="L105" s="113"/>
      <c r="V105" s="227"/>
    </row>
    <row r="106" spans="2:22" s="10" customFormat="1" ht="19.899999999999999" customHeight="1">
      <c r="B106" s="113"/>
      <c r="D106" s="114" t="s">
        <v>115</v>
      </c>
      <c r="E106" s="115"/>
      <c r="F106" s="115"/>
      <c r="G106" s="115"/>
      <c r="H106" s="115"/>
      <c r="I106" s="115"/>
      <c r="J106" s="116">
        <f>J278</f>
        <v>0</v>
      </c>
      <c r="L106" s="113"/>
      <c r="V106" s="227"/>
    </row>
    <row r="107" spans="2:22" s="10" customFormat="1" ht="19.899999999999999" customHeight="1">
      <c r="B107" s="113"/>
      <c r="D107" s="114" t="s">
        <v>116</v>
      </c>
      <c r="E107" s="115"/>
      <c r="F107" s="115"/>
      <c r="G107" s="115"/>
      <c r="H107" s="115"/>
      <c r="I107" s="115"/>
      <c r="J107" s="116">
        <f>J293</f>
        <v>0</v>
      </c>
      <c r="L107" s="113"/>
      <c r="V107" s="227"/>
    </row>
    <row r="108" spans="2:22" s="10" customFormat="1" ht="19.899999999999999" customHeight="1">
      <c r="B108" s="113"/>
      <c r="D108" s="114" t="s">
        <v>117</v>
      </c>
      <c r="E108" s="115"/>
      <c r="F108" s="115"/>
      <c r="G108" s="115"/>
      <c r="H108" s="115"/>
      <c r="I108" s="115"/>
      <c r="J108" s="116">
        <f>J304</f>
        <v>0</v>
      </c>
      <c r="L108" s="113"/>
      <c r="V108" s="227"/>
    </row>
    <row r="109" spans="2:22" s="10" customFormat="1" ht="19.899999999999999" customHeight="1">
      <c r="B109" s="113"/>
      <c r="D109" s="114" t="s">
        <v>118</v>
      </c>
      <c r="E109" s="115"/>
      <c r="F109" s="115"/>
      <c r="G109" s="115"/>
      <c r="H109" s="115"/>
      <c r="I109" s="115"/>
      <c r="J109" s="116">
        <f>J314</f>
        <v>0</v>
      </c>
      <c r="L109" s="113"/>
      <c r="V109" s="227"/>
    </row>
    <row r="110" spans="2:22" s="10" customFormat="1" ht="19.899999999999999" customHeight="1">
      <c r="B110" s="113"/>
      <c r="D110" s="114" t="s">
        <v>119</v>
      </c>
      <c r="E110" s="115"/>
      <c r="F110" s="115"/>
      <c r="G110" s="115"/>
      <c r="H110" s="115"/>
      <c r="I110" s="115"/>
      <c r="J110" s="116">
        <f>J323</f>
        <v>0</v>
      </c>
      <c r="L110" s="113"/>
      <c r="V110" s="227"/>
    </row>
    <row r="111" spans="2:22" s="10" customFormat="1" ht="19.899999999999999" customHeight="1">
      <c r="B111" s="113"/>
      <c r="D111" s="114" t="s">
        <v>120</v>
      </c>
      <c r="E111" s="115"/>
      <c r="F111" s="115"/>
      <c r="G111" s="115"/>
      <c r="H111" s="115"/>
      <c r="I111" s="115"/>
      <c r="J111" s="116">
        <f>J353</f>
        <v>0</v>
      </c>
      <c r="L111" s="113"/>
      <c r="V111" s="227"/>
    </row>
    <row r="112" spans="2:22" s="10" customFormat="1" ht="19.899999999999999" customHeight="1">
      <c r="B112" s="113"/>
      <c r="D112" s="114" t="s">
        <v>121</v>
      </c>
      <c r="E112" s="115"/>
      <c r="F112" s="115"/>
      <c r="G112" s="115"/>
      <c r="H112" s="115"/>
      <c r="I112" s="115"/>
      <c r="J112" s="116">
        <f>J365</f>
        <v>0</v>
      </c>
      <c r="L112" s="113"/>
      <c r="V112" s="227"/>
    </row>
    <row r="113" spans="1:31" s="10" customFormat="1" ht="19.899999999999999" customHeight="1">
      <c r="B113" s="113"/>
      <c r="D113" s="114" t="s">
        <v>122</v>
      </c>
      <c r="E113" s="115"/>
      <c r="F113" s="115"/>
      <c r="G113" s="115"/>
      <c r="H113" s="115"/>
      <c r="I113" s="115"/>
      <c r="J113" s="116">
        <f>J370</f>
        <v>0</v>
      </c>
      <c r="L113" s="113"/>
      <c r="V113" s="227"/>
    </row>
    <row r="114" spans="1:31" s="10" customFormat="1" ht="19.899999999999999" customHeight="1">
      <c r="B114" s="113"/>
      <c r="D114" s="114" t="s">
        <v>123</v>
      </c>
      <c r="E114" s="115"/>
      <c r="F114" s="115"/>
      <c r="G114" s="115"/>
      <c r="H114" s="115"/>
      <c r="I114" s="115"/>
      <c r="J114" s="116">
        <f>J382</f>
        <v>0</v>
      </c>
      <c r="L114" s="113"/>
      <c r="V114" s="227"/>
    </row>
    <row r="115" spans="1:31" s="10" customFormat="1" ht="19.899999999999999" customHeight="1">
      <c r="B115" s="113"/>
      <c r="D115" s="114" t="s">
        <v>124</v>
      </c>
      <c r="E115" s="115"/>
      <c r="F115" s="115"/>
      <c r="G115" s="115"/>
      <c r="H115" s="115"/>
      <c r="I115" s="115"/>
      <c r="J115" s="116">
        <f>J385</f>
        <v>0</v>
      </c>
      <c r="L115" s="113"/>
      <c r="V115" s="227"/>
    </row>
    <row r="116" spans="1:31" s="2" customFormat="1" ht="21.7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23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6.95" customHeight="1">
      <c r="A117" s="28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8"/>
      <c r="S117" s="28"/>
      <c r="T117" s="28"/>
      <c r="U117" s="28"/>
      <c r="V117" s="223"/>
      <c r="W117" s="28"/>
      <c r="X117" s="28"/>
      <c r="Y117" s="28"/>
      <c r="Z117" s="28"/>
      <c r="AA117" s="28"/>
      <c r="AB117" s="28"/>
      <c r="AC117" s="28"/>
      <c r="AD117" s="28"/>
      <c r="AE117" s="28"/>
    </row>
    <row r="121" spans="1:31" s="2" customFormat="1" ht="6.95" customHeight="1">
      <c r="A121" s="28"/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38"/>
      <c r="S121" s="28"/>
      <c r="T121" s="28"/>
      <c r="U121" s="28"/>
      <c r="V121" s="223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24.95" customHeight="1">
      <c r="A122" s="28"/>
      <c r="B122" s="29"/>
      <c r="C122" s="20" t="s">
        <v>125</v>
      </c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23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6.9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23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2" customHeight="1">
      <c r="A124" s="28"/>
      <c r="B124" s="29"/>
      <c r="C124" s="25" t="s">
        <v>14</v>
      </c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23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16.5" customHeight="1">
      <c r="A125" s="28"/>
      <c r="B125" s="29"/>
      <c r="C125" s="28"/>
      <c r="D125" s="28"/>
      <c r="E125" s="266" t="str">
        <f>E7</f>
        <v>VD Miřejovice Rekonstrukce bytu</v>
      </c>
      <c r="F125" s="267"/>
      <c r="G125" s="267"/>
      <c r="H125" s="267"/>
      <c r="I125" s="28"/>
      <c r="J125" s="28"/>
      <c r="K125" s="28"/>
      <c r="L125" s="38"/>
      <c r="S125" s="28"/>
      <c r="T125" s="28"/>
      <c r="U125" s="28"/>
      <c r="V125" s="223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5" t="s">
        <v>99</v>
      </c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23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6.5" customHeight="1">
      <c r="A127" s="28"/>
      <c r="B127" s="29"/>
      <c r="C127" s="28"/>
      <c r="D127" s="28"/>
      <c r="E127" s="231" t="str">
        <f>E9</f>
        <v>ARS - Architektonicko-stavební řešení</v>
      </c>
      <c r="F127" s="265"/>
      <c r="G127" s="265"/>
      <c r="H127" s="265"/>
      <c r="I127" s="28"/>
      <c r="J127" s="28"/>
      <c r="K127" s="28"/>
      <c r="L127" s="38"/>
      <c r="S127" s="28"/>
      <c r="T127" s="28"/>
      <c r="U127" s="28"/>
      <c r="V127" s="223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6.95" customHeight="1">
      <c r="A128" s="28"/>
      <c r="B128" s="29"/>
      <c r="C128" s="28"/>
      <c r="D128" s="28"/>
      <c r="E128" s="28"/>
      <c r="F128" s="28"/>
      <c r="G128" s="28"/>
      <c r="H128" s="28"/>
      <c r="I128" s="28"/>
      <c r="J128" s="28"/>
      <c r="K128" s="28"/>
      <c r="L128" s="38"/>
      <c r="S128" s="28"/>
      <c r="T128" s="28"/>
      <c r="U128" s="28"/>
      <c r="V128" s="223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2" customHeight="1">
      <c r="A129" s="28"/>
      <c r="B129" s="29"/>
      <c r="C129" s="25" t="s">
        <v>18</v>
      </c>
      <c r="D129" s="28"/>
      <c r="E129" s="28"/>
      <c r="F129" s="23" t="str">
        <f>F12</f>
        <v>Zagarolská 59, Nelahozeves</v>
      </c>
      <c r="G129" s="28"/>
      <c r="H129" s="28"/>
      <c r="I129" s="25" t="s">
        <v>20</v>
      </c>
      <c r="J129" s="51">
        <f>IF(J12="","",J12)</f>
        <v>44428</v>
      </c>
      <c r="K129" s="28"/>
      <c r="L129" s="38"/>
      <c r="S129" s="28"/>
      <c r="T129" s="28"/>
      <c r="U129" s="28"/>
      <c r="V129" s="223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6.95" customHeight="1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23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25.7" customHeight="1">
      <c r="A131" s="28"/>
      <c r="B131" s="29"/>
      <c r="C131" s="25" t="s">
        <v>21</v>
      </c>
      <c r="D131" s="28"/>
      <c r="E131" s="28"/>
      <c r="F131" s="23" t="str">
        <f>E15</f>
        <v>Povodí Vltavy Státní podnik</v>
      </c>
      <c r="G131" s="28"/>
      <c r="H131" s="28"/>
      <c r="I131" s="25" t="s">
        <v>26</v>
      </c>
      <c r="J131" s="26" t="str">
        <f>E21</f>
        <v>MVFR srchitekti s.r.o.</v>
      </c>
      <c r="K131" s="28"/>
      <c r="L131" s="38"/>
      <c r="S131" s="28"/>
      <c r="T131" s="28"/>
      <c r="U131" s="28"/>
      <c r="V131" s="223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15.2" customHeight="1">
      <c r="A132" s="28"/>
      <c r="B132" s="29"/>
      <c r="C132" s="25" t="s">
        <v>25</v>
      </c>
      <c r="D132" s="28"/>
      <c r="E132" s="28"/>
      <c r="F132" s="23" t="str">
        <f>IF(E18="","",E18)</f>
        <v>Vyplň údaj</v>
      </c>
      <c r="G132" s="28"/>
      <c r="H132" s="28"/>
      <c r="I132" s="25" t="s">
        <v>29</v>
      </c>
      <c r="J132" s="26" t="str">
        <f>E24</f>
        <v>Ing. Rostislav Živný</v>
      </c>
      <c r="K132" s="28"/>
      <c r="L132" s="38"/>
      <c r="S132" s="28"/>
      <c r="T132" s="28"/>
      <c r="U132" s="28"/>
      <c r="V132" s="223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0.35" customHeight="1">
      <c r="A133" s="28"/>
      <c r="B133" s="29"/>
      <c r="C133" s="28"/>
      <c r="D133" s="28"/>
      <c r="E133" s="28"/>
      <c r="F133" s="28"/>
      <c r="G133" s="28"/>
      <c r="H133" s="28"/>
      <c r="I133" s="28"/>
      <c r="J133" s="28"/>
      <c r="K133" s="28"/>
      <c r="L133" s="38"/>
      <c r="S133" s="28"/>
      <c r="T133" s="28"/>
      <c r="U133" s="28"/>
      <c r="V133" s="223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11" customFormat="1" ht="29.25" customHeight="1">
      <c r="A134" s="117"/>
      <c r="B134" s="118"/>
      <c r="C134" s="119" t="s">
        <v>126</v>
      </c>
      <c r="D134" s="120" t="s">
        <v>57</v>
      </c>
      <c r="E134" s="120" t="s">
        <v>53</v>
      </c>
      <c r="F134" s="120" t="s">
        <v>54</v>
      </c>
      <c r="G134" s="120" t="s">
        <v>127</v>
      </c>
      <c r="H134" s="120" t="s">
        <v>128</v>
      </c>
      <c r="I134" s="120" t="s">
        <v>129</v>
      </c>
      <c r="J134" s="121" t="s">
        <v>103</v>
      </c>
      <c r="K134" s="122" t="s">
        <v>130</v>
      </c>
      <c r="L134" s="123"/>
      <c r="M134" s="58" t="s">
        <v>1</v>
      </c>
      <c r="N134" s="59" t="s">
        <v>36</v>
      </c>
      <c r="O134" s="59" t="s">
        <v>131</v>
      </c>
      <c r="P134" s="59" t="s">
        <v>132</v>
      </c>
      <c r="Q134" s="59" t="s">
        <v>133</v>
      </c>
      <c r="R134" s="59" t="s">
        <v>134</v>
      </c>
      <c r="S134" s="59" t="s">
        <v>135</v>
      </c>
      <c r="T134" s="60" t="s">
        <v>136</v>
      </c>
      <c r="U134" s="117"/>
      <c r="V134" s="228"/>
      <c r="W134" s="117"/>
      <c r="X134" s="117"/>
      <c r="Y134" s="117"/>
      <c r="Z134" s="117"/>
      <c r="AA134" s="117"/>
      <c r="AB134" s="117"/>
      <c r="AC134" s="117"/>
      <c r="AD134" s="117"/>
      <c r="AE134" s="117"/>
    </row>
    <row r="135" spans="1:65" s="2" customFormat="1" ht="22.9" customHeight="1">
      <c r="A135" s="28"/>
      <c r="B135" s="29"/>
      <c r="C135" s="65" t="s">
        <v>137</v>
      </c>
      <c r="D135" s="28"/>
      <c r="E135" s="28"/>
      <c r="F135" s="28"/>
      <c r="G135" s="28"/>
      <c r="H135" s="28"/>
      <c r="I135" s="28"/>
      <c r="J135" s="124">
        <f>BK135</f>
        <v>0</v>
      </c>
      <c r="K135" s="28"/>
      <c r="L135" s="29"/>
      <c r="M135" s="61"/>
      <c r="N135" s="52"/>
      <c r="O135" s="62"/>
      <c r="P135" s="125">
        <f>P136+P271</f>
        <v>676.98290200000008</v>
      </c>
      <c r="Q135" s="62"/>
      <c r="R135" s="125">
        <f>R136+R271</f>
        <v>20.436330965</v>
      </c>
      <c r="S135" s="62"/>
      <c r="T135" s="126">
        <f>T136+T271</f>
        <v>15.101958</v>
      </c>
      <c r="U135" s="28"/>
      <c r="V135" s="223"/>
      <c r="W135" s="28"/>
      <c r="X135" s="28"/>
      <c r="Y135" s="28"/>
      <c r="Z135" s="28"/>
      <c r="AA135" s="28"/>
      <c r="AB135" s="28"/>
      <c r="AC135" s="28"/>
      <c r="AD135" s="28"/>
      <c r="AE135" s="28"/>
      <c r="AT135" s="16" t="s">
        <v>71</v>
      </c>
      <c r="AU135" s="16" t="s">
        <v>105</v>
      </c>
      <c r="BK135" s="127">
        <f>BK136+BK271</f>
        <v>0</v>
      </c>
    </row>
    <row r="136" spans="1:65" s="12" customFormat="1" ht="25.9" customHeight="1">
      <c r="B136" s="128"/>
      <c r="D136" s="129" t="s">
        <v>71</v>
      </c>
      <c r="E136" s="130" t="s">
        <v>138</v>
      </c>
      <c r="F136" s="130" t="s">
        <v>139</v>
      </c>
      <c r="J136" s="131">
        <f>BK136</f>
        <v>0</v>
      </c>
      <c r="L136" s="128"/>
      <c r="M136" s="132"/>
      <c r="N136" s="133"/>
      <c r="O136" s="133"/>
      <c r="P136" s="134">
        <f>P137+P158+P173+P227+P266+P269</f>
        <v>430.44011000000012</v>
      </c>
      <c r="Q136" s="133"/>
      <c r="R136" s="134">
        <f>R137+R158+R173+R227+R266+R269</f>
        <v>16.637418865000001</v>
      </c>
      <c r="S136" s="133"/>
      <c r="T136" s="135">
        <f>T137+T158+T173+T227+T266+T269</f>
        <v>11.590009999999999</v>
      </c>
      <c r="V136" s="229"/>
      <c r="AR136" s="129" t="s">
        <v>80</v>
      </c>
      <c r="AT136" s="136" t="s">
        <v>71</v>
      </c>
      <c r="AU136" s="136" t="s">
        <v>72</v>
      </c>
      <c r="AY136" s="129" t="s">
        <v>140</v>
      </c>
      <c r="BK136" s="137">
        <f>BK137+BK158+BK173+BK227+BK266+BK269</f>
        <v>0</v>
      </c>
    </row>
    <row r="137" spans="1:65" s="12" customFormat="1" ht="22.9" customHeight="1">
      <c r="B137" s="128"/>
      <c r="D137" s="129" t="s">
        <v>71</v>
      </c>
      <c r="E137" s="138" t="s">
        <v>141</v>
      </c>
      <c r="F137" s="138" t="s">
        <v>142</v>
      </c>
      <c r="J137" s="139">
        <f>BK137</f>
        <v>0</v>
      </c>
      <c r="L137" s="128"/>
      <c r="M137" s="132"/>
      <c r="N137" s="133"/>
      <c r="O137" s="133"/>
      <c r="P137" s="134">
        <f>SUM(P138:P157)</f>
        <v>17.967089000000001</v>
      </c>
      <c r="Q137" s="133"/>
      <c r="R137" s="134">
        <f>SUM(R138:R157)</f>
        <v>2.717430035</v>
      </c>
      <c r="S137" s="133"/>
      <c r="T137" s="135">
        <f>SUM(T138:T157)</f>
        <v>0</v>
      </c>
      <c r="V137" s="229"/>
      <c r="AR137" s="129" t="s">
        <v>80</v>
      </c>
      <c r="AT137" s="136" t="s">
        <v>71</v>
      </c>
      <c r="AU137" s="136" t="s">
        <v>80</v>
      </c>
      <c r="AY137" s="129" t="s">
        <v>140</v>
      </c>
      <c r="BK137" s="137">
        <f>SUM(BK138:BK157)</f>
        <v>0</v>
      </c>
    </row>
    <row r="138" spans="1:65" s="2" customFormat="1" ht="21.75" customHeight="1">
      <c r="A138" s="28"/>
      <c r="B138" s="140"/>
      <c r="C138" s="141" t="s">
        <v>80</v>
      </c>
      <c r="D138" s="141" t="s">
        <v>143</v>
      </c>
      <c r="E138" s="142" t="s">
        <v>144</v>
      </c>
      <c r="F138" s="143" t="s">
        <v>145</v>
      </c>
      <c r="G138" s="144" t="s">
        <v>146</v>
      </c>
      <c r="H138" s="145">
        <v>0.57299999999999995</v>
      </c>
      <c r="I138" s="278"/>
      <c r="J138" s="146">
        <f>ROUND(I138*H138,2)</f>
        <v>0</v>
      </c>
      <c r="K138" s="147"/>
      <c r="L138" s="29"/>
      <c r="M138" s="148" t="s">
        <v>1</v>
      </c>
      <c r="N138" s="149" t="s">
        <v>38</v>
      </c>
      <c r="O138" s="150">
        <v>3.6989999999999998</v>
      </c>
      <c r="P138" s="150">
        <f>O138*H138</f>
        <v>2.1195269999999997</v>
      </c>
      <c r="Q138" s="150">
        <v>1.3271500000000001</v>
      </c>
      <c r="R138" s="150">
        <f>Q138*H138</f>
        <v>0.76045695000000002</v>
      </c>
      <c r="S138" s="150">
        <v>0</v>
      </c>
      <c r="T138" s="151">
        <f>S138*H138</f>
        <v>0</v>
      </c>
      <c r="U138" s="28"/>
      <c r="V138" s="223"/>
      <c r="W138" s="28"/>
      <c r="X138" s="28"/>
      <c r="Y138" s="28"/>
      <c r="Z138" s="28"/>
      <c r="AA138" s="28"/>
      <c r="AB138" s="28"/>
      <c r="AC138" s="28"/>
      <c r="AD138" s="28"/>
      <c r="AE138" s="28"/>
      <c r="AR138" s="152" t="s">
        <v>147</v>
      </c>
      <c r="AT138" s="152" t="s">
        <v>143</v>
      </c>
      <c r="AU138" s="152" t="s">
        <v>85</v>
      </c>
      <c r="AY138" s="16" t="s">
        <v>140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16" t="s">
        <v>85</v>
      </c>
      <c r="BK138" s="153">
        <f>ROUND(I138*H138,2)</f>
        <v>0</v>
      </c>
      <c r="BL138" s="16" t="s">
        <v>147</v>
      </c>
      <c r="BM138" s="152" t="s">
        <v>148</v>
      </c>
    </row>
    <row r="139" spans="1:65" s="13" customFormat="1">
      <c r="B139" s="154"/>
      <c r="D139" s="155" t="s">
        <v>149</v>
      </c>
      <c r="E139" s="156" t="s">
        <v>1</v>
      </c>
      <c r="F139" s="157" t="s">
        <v>150</v>
      </c>
      <c r="H139" s="158">
        <v>0.57299999999999995</v>
      </c>
      <c r="L139" s="154"/>
      <c r="M139" s="159"/>
      <c r="N139" s="160"/>
      <c r="O139" s="160"/>
      <c r="P139" s="160"/>
      <c r="Q139" s="160"/>
      <c r="R139" s="160"/>
      <c r="S139" s="160"/>
      <c r="T139" s="161"/>
      <c r="V139" s="197"/>
      <c r="AT139" s="156" t="s">
        <v>149</v>
      </c>
      <c r="AU139" s="156" t="s">
        <v>85</v>
      </c>
      <c r="AV139" s="13" t="s">
        <v>85</v>
      </c>
      <c r="AW139" s="13" t="s">
        <v>28</v>
      </c>
      <c r="AX139" s="13" t="s">
        <v>80</v>
      </c>
      <c r="AY139" s="156" t="s">
        <v>140</v>
      </c>
    </row>
    <row r="140" spans="1:65" s="2" customFormat="1" ht="21.75" customHeight="1">
      <c r="A140" s="28"/>
      <c r="B140" s="140"/>
      <c r="C140" s="141" t="s">
        <v>85</v>
      </c>
      <c r="D140" s="141" t="s">
        <v>143</v>
      </c>
      <c r="E140" s="142" t="s">
        <v>151</v>
      </c>
      <c r="F140" s="143" t="s">
        <v>152</v>
      </c>
      <c r="G140" s="144" t="s">
        <v>153</v>
      </c>
      <c r="H140" s="145">
        <v>1</v>
      </c>
      <c r="I140" s="279"/>
      <c r="J140" s="146">
        <f>ROUND(I140*H140,2)</f>
        <v>0</v>
      </c>
      <c r="K140" s="147"/>
      <c r="L140" s="29"/>
      <c r="M140" s="148" t="s">
        <v>1</v>
      </c>
      <c r="N140" s="149" t="s">
        <v>38</v>
      </c>
      <c r="O140" s="150">
        <v>0.19600000000000001</v>
      </c>
      <c r="P140" s="150">
        <f>O140*H140</f>
        <v>0.19600000000000001</v>
      </c>
      <c r="Q140" s="150">
        <v>2.606E-2</v>
      </c>
      <c r="R140" s="150">
        <f>Q140*H140</f>
        <v>2.606E-2</v>
      </c>
      <c r="S140" s="150">
        <v>0</v>
      </c>
      <c r="T140" s="151">
        <f>S140*H140</f>
        <v>0</v>
      </c>
      <c r="U140" s="28"/>
      <c r="V140" s="223"/>
      <c r="W140" s="28"/>
      <c r="X140" s="28"/>
      <c r="Y140" s="28"/>
      <c r="Z140" s="28"/>
      <c r="AA140" s="28"/>
      <c r="AB140" s="28"/>
      <c r="AC140" s="28"/>
      <c r="AD140" s="28"/>
      <c r="AE140" s="28"/>
      <c r="AR140" s="152" t="s">
        <v>147</v>
      </c>
      <c r="AT140" s="152" t="s">
        <v>143</v>
      </c>
      <c r="AU140" s="152" t="s">
        <v>85</v>
      </c>
      <c r="AY140" s="16" t="s">
        <v>140</v>
      </c>
      <c r="BE140" s="153">
        <f>IF(N140="základní",J140,0)</f>
        <v>0</v>
      </c>
      <c r="BF140" s="153">
        <f>IF(N140="snížená",J140,0)</f>
        <v>0</v>
      </c>
      <c r="BG140" s="153">
        <f>IF(N140="zákl. přenesená",J140,0)</f>
        <v>0</v>
      </c>
      <c r="BH140" s="153">
        <f>IF(N140="sníž. přenesená",J140,0)</f>
        <v>0</v>
      </c>
      <c r="BI140" s="153">
        <f>IF(N140="nulová",J140,0)</f>
        <v>0</v>
      </c>
      <c r="BJ140" s="16" t="s">
        <v>85</v>
      </c>
      <c r="BK140" s="153">
        <f>ROUND(I140*H140,2)</f>
        <v>0</v>
      </c>
      <c r="BL140" s="16" t="s">
        <v>147</v>
      </c>
      <c r="BM140" s="152" t="s">
        <v>154</v>
      </c>
    </row>
    <row r="141" spans="1:65" s="13" customFormat="1">
      <c r="B141" s="154"/>
      <c r="D141" s="155" t="s">
        <v>149</v>
      </c>
      <c r="E141" s="156" t="s">
        <v>1</v>
      </c>
      <c r="F141" s="157" t="s">
        <v>155</v>
      </c>
      <c r="H141" s="158">
        <v>1</v>
      </c>
      <c r="L141" s="154"/>
      <c r="M141" s="159"/>
      <c r="N141" s="160"/>
      <c r="O141" s="160"/>
      <c r="P141" s="160"/>
      <c r="Q141" s="160"/>
      <c r="R141" s="160"/>
      <c r="S141" s="160"/>
      <c r="T141" s="161"/>
      <c r="V141" s="197"/>
      <c r="AT141" s="156" t="s">
        <v>149</v>
      </c>
      <c r="AU141" s="156" t="s">
        <v>85</v>
      </c>
      <c r="AV141" s="13" t="s">
        <v>85</v>
      </c>
      <c r="AW141" s="13" t="s">
        <v>28</v>
      </c>
      <c r="AX141" s="13" t="s">
        <v>80</v>
      </c>
      <c r="AY141" s="156" t="s">
        <v>140</v>
      </c>
    </row>
    <row r="142" spans="1:65" s="2" customFormat="1" ht="21.75" customHeight="1">
      <c r="A142" s="28"/>
      <c r="B142" s="140"/>
      <c r="C142" s="141" t="s">
        <v>141</v>
      </c>
      <c r="D142" s="141" t="s">
        <v>143</v>
      </c>
      <c r="E142" s="142" t="s">
        <v>156</v>
      </c>
      <c r="F142" s="143" t="s">
        <v>157</v>
      </c>
      <c r="G142" s="144" t="s">
        <v>158</v>
      </c>
      <c r="H142" s="145">
        <v>0.01</v>
      </c>
      <c r="I142" s="279"/>
      <c r="J142" s="146">
        <f>ROUND(I142*H142,2)</f>
        <v>0</v>
      </c>
      <c r="K142" s="147"/>
      <c r="L142" s="29"/>
      <c r="M142" s="148" t="s">
        <v>1</v>
      </c>
      <c r="N142" s="149" t="s">
        <v>38</v>
      </c>
      <c r="O142" s="150">
        <v>18.175000000000001</v>
      </c>
      <c r="P142" s="150">
        <f>O142*H142</f>
        <v>0.18175000000000002</v>
      </c>
      <c r="Q142" s="150">
        <v>1.9539999999999998E-2</v>
      </c>
      <c r="R142" s="150">
        <f>Q142*H142</f>
        <v>1.9539999999999998E-4</v>
      </c>
      <c r="S142" s="150">
        <v>0</v>
      </c>
      <c r="T142" s="151">
        <f>S142*H142</f>
        <v>0</v>
      </c>
      <c r="U142" s="28"/>
      <c r="V142" s="223"/>
      <c r="W142" s="28"/>
      <c r="X142" s="28"/>
      <c r="Y142" s="28"/>
      <c r="Z142" s="28"/>
      <c r="AA142" s="28"/>
      <c r="AB142" s="28"/>
      <c r="AC142" s="28"/>
      <c r="AD142" s="28"/>
      <c r="AE142" s="28"/>
      <c r="AR142" s="152" t="s">
        <v>147</v>
      </c>
      <c r="AT142" s="152" t="s">
        <v>143</v>
      </c>
      <c r="AU142" s="152" t="s">
        <v>85</v>
      </c>
      <c r="AY142" s="16" t="s">
        <v>140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16" t="s">
        <v>85</v>
      </c>
      <c r="BK142" s="153">
        <f>ROUND(I142*H142,2)</f>
        <v>0</v>
      </c>
      <c r="BL142" s="16" t="s">
        <v>147</v>
      </c>
      <c r="BM142" s="152" t="s">
        <v>159</v>
      </c>
    </row>
    <row r="143" spans="1:65" s="13" customFormat="1" ht="22.5">
      <c r="B143" s="154"/>
      <c r="D143" s="155" t="s">
        <v>149</v>
      </c>
      <c r="E143" s="156" t="s">
        <v>1</v>
      </c>
      <c r="F143" s="157" t="s">
        <v>160</v>
      </c>
      <c r="H143" s="158">
        <v>0.01</v>
      </c>
      <c r="L143" s="154"/>
      <c r="M143" s="159"/>
      <c r="N143" s="160"/>
      <c r="O143" s="160"/>
      <c r="P143" s="160"/>
      <c r="Q143" s="160"/>
      <c r="R143" s="160"/>
      <c r="S143" s="160"/>
      <c r="T143" s="161"/>
      <c r="V143" s="197"/>
      <c r="AT143" s="156" t="s">
        <v>149</v>
      </c>
      <c r="AU143" s="156" t="s">
        <v>85</v>
      </c>
      <c r="AV143" s="13" t="s">
        <v>85</v>
      </c>
      <c r="AW143" s="13" t="s">
        <v>28</v>
      </c>
      <c r="AX143" s="13" t="s">
        <v>80</v>
      </c>
      <c r="AY143" s="156" t="s">
        <v>140</v>
      </c>
    </row>
    <row r="144" spans="1:65" s="2" customFormat="1" ht="21.75" customHeight="1">
      <c r="A144" s="28"/>
      <c r="B144" s="140"/>
      <c r="C144" s="162" t="s">
        <v>147</v>
      </c>
      <c r="D144" s="162" t="s">
        <v>161</v>
      </c>
      <c r="E144" s="163" t="s">
        <v>162</v>
      </c>
      <c r="F144" s="164" t="s">
        <v>163</v>
      </c>
      <c r="G144" s="165" t="s">
        <v>158</v>
      </c>
      <c r="H144" s="166">
        <v>1.2E-2</v>
      </c>
      <c r="I144" s="281"/>
      <c r="J144" s="167">
        <f>ROUND(I144*H144,2)</f>
        <v>0</v>
      </c>
      <c r="K144" s="168"/>
      <c r="L144" s="169"/>
      <c r="M144" s="170" t="s">
        <v>1</v>
      </c>
      <c r="N144" s="171" t="s">
        <v>38</v>
      </c>
      <c r="O144" s="150">
        <v>0</v>
      </c>
      <c r="P144" s="150">
        <f>O144*H144</f>
        <v>0</v>
      </c>
      <c r="Q144" s="150">
        <v>1</v>
      </c>
      <c r="R144" s="150">
        <f>Q144*H144</f>
        <v>1.2E-2</v>
      </c>
      <c r="S144" s="150">
        <v>0</v>
      </c>
      <c r="T144" s="151">
        <f>S144*H144</f>
        <v>0</v>
      </c>
      <c r="U144" s="28"/>
      <c r="V144" s="223"/>
      <c r="W144" s="28"/>
      <c r="X144" s="28"/>
      <c r="Y144" s="28"/>
      <c r="Z144" s="28"/>
      <c r="AA144" s="28"/>
      <c r="AB144" s="28"/>
      <c r="AC144" s="28"/>
      <c r="AD144" s="28"/>
      <c r="AE144" s="28"/>
      <c r="AR144" s="152" t="s">
        <v>164</v>
      </c>
      <c r="AT144" s="152" t="s">
        <v>161</v>
      </c>
      <c r="AU144" s="152" t="s">
        <v>85</v>
      </c>
      <c r="AY144" s="16" t="s">
        <v>140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16" t="s">
        <v>85</v>
      </c>
      <c r="BK144" s="153">
        <f>ROUND(I144*H144,2)</f>
        <v>0</v>
      </c>
      <c r="BL144" s="16" t="s">
        <v>147</v>
      </c>
      <c r="BM144" s="152" t="s">
        <v>165</v>
      </c>
    </row>
    <row r="145" spans="1:65" s="13" customFormat="1">
      <c r="B145" s="154"/>
      <c r="D145" s="155" t="s">
        <v>149</v>
      </c>
      <c r="E145" s="156" t="s">
        <v>1</v>
      </c>
      <c r="F145" s="157" t="s">
        <v>166</v>
      </c>
      <c r="H145" s="158">
        <v>1.2E-2</v>
      </c>
      <c r="L145" s="154"/>
      <c r="M145" s="159"/>
      <c r="N145" s="160"/>
      <c r="O145" s="160"/>
      <c r="P145" s="160"/>
      <c r="Q145" s="160"/>
      <c r="R145" s="160"/>
      <c r="S145" s="160"/>
      <c r="T145" s="161"/>
      <c r="V145" s="197"/>
      <c r="AT145" s="156" t="s">
        <v>149</v>
      </c>
      <c r="AU145" s="156" t="s">
        <v>85</v>
      </c>
      <c r="AV145" s="13" t="s">
        <v>85</v>
      </c>
      <c r="AW145" s="13" t="s">
        <v>28</v>
      </c>
      <c r="AX145" s="13" t="s">
        <v>80</v>
      </c>
      <c r="AY145" s="156" t="s">
        <v>140</v>
      </c>
    </row>
    <row r="146" spans="1:65" s="2" customFormat="1" ht="21.75" customHeight="1">
      <c r="A146" s="28"/>
      <c r="B146" s="140"/>
      <c r="C146" s="141" t="s">
        <v>167</v>
      </c>
      <c r="D146" s="141" t="s">
        <v>143</v>
      </c>
      <c r="E146" s="142" t="s">
        <v>168</v>
      </c>
      <c r="F146" s="143" t="s">
        <v>169</v>
      </c>
      <c r="G146" s="144" t="s">
        <v>170</v>
      </c>
      <c r="H146" s="145">
        <v>1.26</v>
      </c>
      <c r="I146" s="279"/>
      <c r="J146" s="146">
        <f>ROUND(I146*H146,2)</f>
        <v>0</v>
      </c>
      <c r="K146" s="147"/>
      <c r="L146" s="29"/>
      <c r="M146" s="148" t="s">
        <v>1</v>
      </c>
      <c r="N146" s="149" t="s">
        <v>38</v>
      </c>
      <c r="O146" s="150">
        <v>0.56699999999999995</v>
      </c>
      <c r="P146" s="150">
        <f>O146*H146</f>
        <v>0.71441999999999994</v>
      </c>
      <c r="Q146" s="150">
        <v>7.2969999999999993E-2</v>
      </c>
      <c r="R146" s="150">
        <f>Q146*H146</f>
        <v>9.1942199999999988E-2</v>
      </c>
      <c r="S146" s="150">
        <v>0</v>
      </c>
      <c r="T146" s="151">
        <f>S146*H146</f>
        <v>0</v>
      </c>
      <c r="U146" s="28"/>
      <c r="V146" s="223"/>
      <c r="W146" s="28"/>
      <c r="X146" s="28"/>
      <c r="Y146" s="28"/>
      <c r="Z146" s="28"/>
      <c r="AA146" s="28"/>
      <c r="AB146" s="28"/>
      <c r="AC146" s="28"/>
      <c r="AD146" s="28"/>
      <c r="AE146" s="28"/>
      <c r="AR146" s="152" t="s">
        <v>147</v>
      </c>
      <c r="AT146" s="152" t="s">
        <v>143</v>
      </c>
      <c r="AU146" s="152" t="s">
        <v>85</v>
      </c>
      <c r="AY146" s="16" t="s">
        <v>140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16" t="s">
        <v>85</v>
      </c>
      <c r="BK146" s="153">
        <f>ROUND(I146*H146,2)</f>
        <v>0</v>
      </c>
      <c r="BL146" s="16" t="s">
        <v>147</v>
      </c>
      <c r="BM146" s="152" t="s">
        <v>171</v>
      </c>
    </row>
    <row r="147" spans="1:65" s="13" customFormat="1">
      <c r="B147" s="154"/>
      <c r="D147" s="155" t="s">
        <v>149</v>
      </c>
      <c r="E147" s="156" t="s">
        <v>1</v>
      </c>
      <c r="F147" s="157" t="s">
        <v>172</v>
      </c>
      <c r="H147" s="158">
        <v>1.26</v>
      </c>
      <c r="L147" s="154"/>
      <c r="M147" s="159"/>
      <c r="N147" s="160"/>
      <c r="O147" s="160"/>
      <c r="P147" s="160"/>
      <c r="Q147" s="160"/>
      <c r="R147" s="160"/>
      <c r="S147" s="160"/>
      <c r="T147" s="161"/>
      <c r="V147" s="197"/>
      <c r="AT147" s="156" t="s">
        <v>149</v>
      </c>
      <c r="AU147" s="156" t="s">
        <v>85</v>
      </c>
      <c r="AV147" s="13" t="s">
        <v>85</v>
      </c>
      <c r="AW147" s="13" t="s">
        <v>28</v>
      </c>
      <c r="AX147" s="13" t="s">
        <v>80</v>
      </c>
      <c r="AY147" s="156" t="s">
        <v>140</v>
      </c>
    </row>
    <row r="148" spans="1:65" s="2" customFormat="1" ht="21.75" customHeight="1">
      <c r="A148" s="28"/>
      <c r="B148" s="140"/>
      <c r="C148" s="141" t="s">
        <v>173</v>
      </c>
      <c r="D148" s="141" t="s">
        <v>143</v>
      </c>
      <c r="E148" s="142" t="s">
        <v>174</v>
      </c>
      <c r="F148" s="143" t="s">
        <v>175</v>
      </c>
      <c r="G148" s="144" t="s">
        <v>170</v>
      </c>
      <c r="H148" s="145">
        <v>8.5500000000000007</v>
      </c>
      <c r="I148" s="279"/>
      <c r="J148" s="146">
        <f>ROUND(I148*H148,2)</f>
        <v>0</v>
      </c>
      <c r="K148" s="147"/>
      <c r="L148" s="29"/>
      <c r="M148" s="148" t="s">
        <v>1</v>
      </c>
      <c r="N148" s="149" t="s">
        <v>38</v>
      </c>
      <c r="O148" s="150">
        <v>0.52500000000000002</v>
      </c>
      <c r="P148" s="150">
        <f>O148*H148</f>
        <v>4.4887500000000005</v>
      </c>
      <c r="Q148" s="150">
        <v>5.8970000000000002E-2</v>
      </c>
      <c r="R148" s="150">
        <f>Q148*H148</f>
        <v>0.50419350000000007</v>
      </c>
      <c r="S148" s="150">
        <v>0</v>
      </c>
      <c r="T148" s="151">
        <f>S148*H148</f>
        <v>0</v>
      </c>
      <c r="U148" s="28"/>
      <c r="V148" s="223"/>
      <c r="W148" s="28"/>
      <c r="X148" s="28"/>
      <c r="Y148" s="28"/>
      <c r="Z148" s="28"/>
      <c r="AA148" s="28"/>
      <c r="AB148" s="28"/>
      <c r="AC148" s="28"/>
      <c r="AD148" s="28"/>
      <c r="AE148" s="28"/>
      <c r="AR148" s="152" t="s">
        <v>147</v>
      </c>
      <c r="AT148" s="152" t="s">
        <v>143</v>
      </c>
      <c r="AU148" s="152" t="s">
        <v>85</v>
      </c>
      <c r="AY148" s="16" t="s">
        <v>140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16" t="s">
        <v>85</v>
      </c>
      <c r="BK148" s="153">
        <f>ROUND(I148*H148,2)</f>
        <v>0</v>
      </c>
      <c r="BL148" s="16" t="s">
        <v>147</v>
      </c>
      <c r="BM148" s="152" t="s">
        <v>176</v>
      </c>
    </row>
    <row r="149" spans="1:65" s="13" customFormat="1">
      <c r="B149" s="154"/>
      <c r="D149" s="155" t="s">
        <v>149</v>
      </c>
      <c r="E149" s="156" t="s">
        <v>1</v>
      </c>
      <c r="F149" s="157" t="s">
        <v>177</v>
      </c>
      <c r="H149" s="158">
        <v>8.5500000000000007</v>
      </c>
      <c r="L149" s="154"/>
      <c r="M149" s="159"/>
      <c r="N149" s="160"/>
      <c r="O149" s="160"/>
      <c r="P149" s="160"/>
      <c r="Q149" s="160"/>
      <c r="R149" s="160"/>
      <c r="S149" s="160"/>
      <c r="T149" s="161"/>
      <c r="V149" s="197"/>
      <c r="AT149" s="156" t="s">
        <v>149</v>
      </c>
      <c r="AU149" s="156" t="s">
        <v>85</v>
      </c>
      <c r="AV149" s="13" t="s">
        <v>85</v>
      </c>
      <c r="AW149" s="13" t="s">
        <v>28</v>
      </c>
      <c r="AX149" s="13" t="s">
        <v>80</v>
      </c>
      <c r="AY149" s="156" t="s">
        <v>140</v>
      </c>
    </row>
    <row r="150" spans="1:65" s="2" customFormat="1" ht="21.75" customHeight="1">
      <c r="A150" s="28"/>
      <c r="B150" s="140"/>
      <c r="C150" s="141" t="s">
        <v>178</v>
      </c>
      <c r="D150" s="141" t="s">
        <v>143</v>
      </c>
      <c r="E150" s="142" t="s">
        <v>179</v>
      </c>
      <c r="F150" s="143" t="s">
        <v>180</v>
      </c>
      <c r="G150" s="144" t="s">
        <v>181</v>
      </c>
      <c r="H150" s="145">
        <v>2.25</v>
      </c>
      <c r="I150" s="279"/>
      <c r="J150" s="146">
        <f>ROUND(I150*H150,2)</f>
        <v>0</v>
      </c>
      <c r="K150" s="147"/>
      <c r="L150" s="29"/>
      <c r="M150" s="148" t="s">
        <v>1</v>
      </c>
      <c r="N150" s="149" t="s">
        <v>38</v>
      </c>
      <c r="O150" s="150">
        <v>0.12</v>
      </c>
      <c r="P150" s="150">
        <f>O150*H150</f>
        <v>0.27</v>
      </c>
      <c r="Q150" s="150">
        <v>8.0000000000000007E-5</v>
      </c>
      <c r="R150" s="150">
        <f>Q150*H150</f>
        <v>1.8000000000000001E-4</v>
      </c>
      <c r="S150" s="150">
        <v>0</v>
      </c>
      <c r="T150" s="151">
        <f>S150*H150</f>
        <v>0</v>
      </c>
      <c r="U150" s="28"/>
      <c r="V150" s="223"/>
      <c r="W150" s="28"/>
      <c r="X150" s="28"/>
      <c r="Y150" s="28"/>
      <c r="Z150" s="28"/>
      <c r="AA150" s="28"/>
      <c r="AB150" s="28"/>
      <c r="AC150" s="28"/>
      <c r="AD150" s="28"/>
      <c r="AE150" s="28"/>
      <c r="AR150" s="152" t="s">
        <v>147</v>
      </c>
      <c r="AT150" s="152" t="s">
        <v>143</v>
      </c>
      <c r="AU150" s="152" t="s">
        <v>85</v>
      </c>
      <c r="AY150" s="16" t="s">
        <v>140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16" t="s">
        <v>85</v>
      </c>
      <c r="BK150" s="153">
        <f>ROUND(I150*H150,2)</f>
        <v>0</v>
      </c>
      <c r="BL150" s="16" t="s">
        <v>147</v>
      </c>
      <c r="BM150" s="152" t="s">
        <v>182</v>
      </c>
    </row>
    <row r="151" spans="1:65" s="13" customFormat="1">
      <c r="B151" s="154"/>
      <c r="D151" s="155" t="s">
        <v>149</v>
      </c>
      <c r="E151" s="156" t="s">
        <v>1</v>
      </c>
      <c r="F151" s="157" t="s">
        <v>183</v>
      </c>
      <c r="H151" s="158">
        <v>2.25</v>
      </c>
      <c r="L151" s="154"/>
      <c r="M151" s="159"/>
      <c r="N151" s="160"/>
      <c r="O151" s="160"/>
      <c r="P151" s="160"/>
      <c r="Q151" s="160"/>
      <c r="R151" s="160"/>
      <c r="S151" s="160"/>
      <c r="T151" s="161"/>
      <c r="V151" s="197"/>
      <c r="AT151" s="156" t="s">
        <v>149</v>
      </c>
      <c r="AU151" s="156" t="s">
        <v>85</v>
      </c>
      <c r="AV151" s="13" t="s">
        <v>85</v>
      </c>
      <c r="AW151" s="13" t="s">
        <v>28</v>
      </c>
      <c r="AX151" s="13" t="s">
        <v>80</v>
      </c>
      <c r="AY151" s="156" t="s">
        <v>140</v>
      </c>
    </row>
    <row r="152" spans="1:65" s="2" customFormat="1" ht="21.75" customHeight="1">
      <c r="A152" s="28"/>
      <c r="B152" s="140"/>
      <c r="C152" s="141" t="s">
        <v>164</v>
      </c>
      <c r="D152" s="141" t="s">
        <v>143</v>
      </c>
      <c r="E152" s="142" t="s">
        <v>184</v>
      </c>
      <c r="F152" s="143" t="s">
        <v>185</v>
      </c>
      <c r="G152" s="144" t="s">
        <v>181</v>
      </c>
      <c r="H152" s="145">
        <v>7.6</v>
      </c>
      <c r="I152" s="279"/>
      <c r="J152" s="146">
        <f>ROUND(I152*H152,2)</f>
        <v>0</v>
      </c>
      <c r="K152" s="147"/>
      <c r="L152" s="29"/>
      <c r="M152" s="148" t="s">
        <v>1</v>
      </c>
      <c r="N152" s="149" t="s">
        <v>38</v>
      </c>
      <c r="O152" s="150">
        <v>0.2</v>
      </c>
      <c r="P152" s="150">
        <f>O152*H152</f>
        <v>1.52</v>
      </c>
      <c r="Q152" s="150">
        <v>1.2999999999999999E-4</v>
      </c>
      <c r="R152" s="150">
        <f>Q152*H152</f>
        <v>9.8799999999999995E-4</v>
      </c>
      <c r="S152" s="150">
        <v>0</v>
      </c>
      <c r="T152" s="151">
        <f>S152*H152</f>
        <v>0</v>
      </c>
      <c r="U152" s="28"/>
      <c r="V152" s="223"/>
      <c r="W152" s="28"/>
      <c r="X152" s="28"/>
      <c r="Y152" s="28"/>
      <c r="Z152" s="28"/>
      <c r="AA152" s="28"/>
      <c r="AB152" s="28"/>
      <c r="AC152" s="28"/>
      <c r="AD152" s="28"/>
      <c r="AE152" s="28"/>
      <c r="AR152" s="152" t="s">
        <v>147</v>
      </c>
      <c r="AT152" s="152" t="s">
        <v>143</v>
      </c>
      <c r="AU152" s="152" t="s">
        <v>85</v>
      </c>
      <c r="AY152" s="16" t="s">
        <v>140</v>
      </c>
      <c r="BE152" s="153">
        <f>IF(N152="základní",J152,0)</f>
        <v>0</v>
      </c>
      <c r="BF152" s="153">
        <f>IF(N152="snížená",J152,0)</f>
        <v>0</v>
      </c>
      <c r="BG152" s="153">
        <f>IF(N152="zákl. přenesená",J152,0)</f>
        <v>0</v>
      </c>
      <c r="BH152" s="153">
        <f>IF(N152="sníž. přenesená",J152,0)</f>
        <v>0</v>
      </c>
      <c r="BI152" s="153">
        <f>IF(N152="nulová",J152,0)</f>
        <v>0</v>
      </c>
      <c r="BJ152" s="16" t="s">
        <v>85</v>
      </c>
      <c r="BK152" s="153">
        <f>ROUND(I152*H152,2)</f>
        <v>0</v>
      </c>
      <c r="BL152" s="16" t="s">
        <v>147</v>
      </c>
      <c r="BM152" s="152" t="s">
        <v>186</v>
      </c>
    </row>
    <row r="153" spans="1:65" s="13" customFormat="1">
      <c r="B153" s="154"/>
      <c r="D153" s="155" t="s">
        <v>149</v>
      </c>
      <c r="E153" s="156" t="s">
        <v>1</v>
      </c>
      <c r="F153" s="157" t="s">
        <v>187</v>
      </c>
      <c r="H153" s="158">
        <v>7.6</v>
      </c>
      <c r="L153" s="154"/>
      <c r="M153" s="159"/>
      <c r="N153" s="160"/>
      <c r="O153" s="160"/>
      <c r="P153" s="160"/>
      <c r="Q153" s="160"/>
      <c r="R153" s="160"/>
      <c r="S153" s="160"/>
      <c r="T153" s="161"/>
      <c r="V153" s="197"/>
      <c r="AT153" s="156" t="s">
        <v>149</v>
      </c>
      <c r="AU153" s="156" t="s">
        <v>85</v>
      </c>
      <c r="AV153" s="13" t="s">
        <v>85</v>
      </c>
      <c r="AW153" s="13" t="s">
        <v>28</v>
      </c>
      <c r="AX153" s="13" t="s">
        <v>80</v>
      </c>
      <c r="AY153" s="156" t="s">
        <v>140</v>
      </c>
    </row>
    <row r="154" spans="1:65" s="2" customFormat="1" ht="16.5" customHeight="1">
      <c r="A154" s="28"/>
      <c r="B154" s="140"/>
      <c r="C154" s="141" t="s">
        <v>188</v>
      </c>
      <c r="D154" s="141" t="s">
        <v>143</v>
      </c>
      <c r="E154" s="142" t="s">
        <v>189</v>
      </c>
      <c r="F154" s="143" t="s">
        <v>190</v>
      </c>
      <c r="G154" s="144" t="s">
        <v>170</v>
      </c>
      <c r="H154" s="145">
        <f>H155</f>
        <v>3.7624999999999997</v>
      </c>
      <c r="I154" s="279"/>
      <c r="J154" s="146">
        <f>ROUND(I154*H154,2)</f>
        <v>0</v>
      </c>
      <c r="K154" s="147"/>
      <c r="L154" s="29"/>
      <c r="M154" s="148" t="s">
        <v>1</v>
      </c>
      <c r="N154" s="149" t="s">
        <v>38</v>
      </c>
      <c r="O154" s="150">
        <v>0.78800000000000003</v>
      </c>
      <c r="P154" s="150">
        <f>O154*H154</f>
        <v>2.9648499999999998</v>
      </c>
      <c r="Q154" s="150">
        <v>0.10745</v>
      </c>
      <c r="R154" s="150">
        <f>Q154*H154</f>
        <v>0.404280625</v>
      </c>
      <c r="S154" s="150">
        <v>0</v>
      </c>
      <c r="T154" s="151">
        <f>S154*H154</f>
        <v>0</v>
      </c>
      <c r="U154" s="28"/>
      <c r="V154" s="223"/>
      <c r="W154" s="28"/>
      <c r="X154" s="28"/>
      <c r="Y154" s="28"/>
      <c r="Z154" s="28"/>
      <c r="AA154" s="28"/>
      <c r="AB154" s="28"/>
      <c r="AC154" s="28"/>
      <c r="AD154" s="28"/>
      <c r="AE154" s="28"/>
      <c r="AR154" s="152" t="s">
        <v>147</v>
      </c>
      <c r="AT154" s="152" t="s">
        <v>143</v>
      </c>
      <c r="AU154" s="152" t="s">
        <v>85</v>
      </c>
      <c r="AY154" s="16" t="s">
        <v>140</v>
      </c>
      <c r="BE154" s="153">
        <f>IF(N154="základní",J154,0)</f>
        <v>0</v>
      </c>
      <c r="BF154" s="153">
        <f>IF(N154="snížená",J154,0)</f>
        <v>0</v>
      </c>
      <c r="BG154" s="153">
        <f>IF(N154="zákl. přenesená",J154,0)</f>
        <v>0</v>
      </c>
      <c r="BH154" s="153">
        <f>IF(N154="sníž. přenesená",J154,0)</f>
        <v>0</v>
      </c>
      <c r="BI154" s="153">
        <f>IF(N154="nulová",J154,0)</f>
        <v>0</v>
      </c>
      <c r="BJ154" s="16" t="s">
        <v>85</v>
      </c>
      <c r="BK154" s="153">
        <f>ROUND(I154*H154,2)</f>
        <v>0</v>
      </c>
      <c r="BL154" s="16" t="s">
        <v>147</v>
      </c>
      <c r="BM154" s="152" t="s">
        <v>191</v>
      </c>
    </row>
    <row r="155" spans="1:65" s="13" customFormat="1">
      <c r="B155" s="154"/>
      <c r="D155" s="155" t="s">
        <v>149</v>
      </c>
      <c r="E155" s="156" t="s">
        <v>1</v>
      </c>
      <c r="F155" s="157" t="s">
        <v>1132</v>
      </c>
      <c r="H155" s="158">
        <f>2.15*1.75</f>
        <v>3.7624999999999997</v>
      </c>
      <c r="L155" s="154"/>
      <c r="M155" s="159"/>
      <c r="N155" s="160"/>
      <c r="O155" s="160"/>
      <c r="P155" s="160"/>
      <c r="Q155" s="160"/>
      <c r="R155" s="160"/>
      <c r="S155" s="160"/>
      <c r="T155" s="161"/>
      <c r="V155" s="197"/>
      <c r="AT155" s="156" t="s">
        <v>149</v>
      </c>
      <c r="AU155" s="156" t="s">
        <v>85</v>
      </c>
      <c r="AV155" s="13" t="s">
        <v>85</v>
      </c>
      <c r="AW155" s="13" t="s">
        <v>28</v>
      </c>
      <c r="AX155" s="13" t="s">
        <v>80</v>
      </c>
      <c r="AY155" s="156" t="s">
        <v>140</v>
      </c>
    </row>
    <row r="156" spans="1:65" s="2" customFormat="1" ht="21.75" customHeight="1">
      <c r="A156" s="28"/>
      <c r="B156" s="140"/>
      <c r="C156" s="141" t="s">
        <v>192</v>
      </c>
      <c r="D156" s="141" t="s">
        <v>143</v>
      </c>
      <c r="E156" s="142" t="s">
        <v>193</v>
      </c>
      <c r="F156" s="143" t="s">
        <v>194</v>
      </c>
      <c r="G156" s="144" t="s">
        <v>170</v>
      </c>
      <c r="H156" s="145">
        <v>3.4319999999999999</v>
      </c>
      <c r="I156" s="279"/>
      <c r="J156" s="146">
        <f>ROUND(I156*H156,2)</f>
        <v>0</v>
      </c>
      <c r="K156" s="147"/>
      <c r="L156" s="29"/>
      <c r="M156" s="148" t="s">
        <v>1</v>
      </c>
      <c r="N156" s="149" t="s">
        <v>38</v>
      </c>
      <c r="O156" s="150">
        <v>1.6060000000000001</v>
      </c>
      <c r="P156" s="150">
        <f>O156*H156</f>
        <v>5.5117919999999998</v>
      </c>
      <c r="Q156" s="150">
        <v>0.26723000000000002</v>
      </c>
      <c r="R156" s="150">
        <f>Q156*H156</f>
        <v>0.91713336000000001</v>
      </c>
      <c r="S156" s="150">
        <v>0</v>
      </c>
      <c r="T156" s="151">
        <f>S156*H156</f>
        <v>0</v>
      </c>
      <c r="U156" s="28"/>
      <c r="V156" s="223"/>
      <c r="W156" s="28"/>
      <c r="X156" s="28"/>
      <c r="Y156" s="28"/>
      <c r="Z156" s="28"/>
      <c r="AA156" s="28"/>
      <c r="AB156" s="28"/>
      <c r="AC156" s="28"/>
      <c r="AD156" s="28"/>
      <c r="AE156" s="28"/>
      <c r="AR156" s="152" t="s">
        <v>147</v>
      </c>
      <c r="AT156" s="152" t="s">
        <v>143</v>
      </c>
      <c r="AU156" s="152" t="s">
        <v>85</v>
      </c>
      <c r="AY156" s="16" t="s">
        <v>140</v>
      </c>
      <c r="BE156" s="153">
        <f>IF(N156="základní",J156,0)</f>
        <v>0</v>
      </c>
      <c r="BF156" s="153">
        <f>IF(N156="snížená",J156,0)</f>
        <v>0</v>
      </c>
      <c r="BG156" s="153">
        <f>IF(N156="zákl. přenesená",J156,0)</f>
        <v>0</v>
      </c>
      <c r="BH156" s="153">
        <f>IF(N156="sníž. přenesená",J156,0)</f>
        <v>0</v>
      </c>
      <c r="BI156" s="153">
        <f>IF(N156="nulová",J156,0)</f>
        <v>0</v>
      </c>
      <c r="BJ156" s="16" t="s">
        <v>85</v>
      </c>
      <c r="BK156" s="153">
        <f>ROUND(I156*H156,2)</f>
        <v>0</v>
      </c>
      <c r="BL156" s="16" t="s">
        <v>147</v>
      </c>
      <c r="BM156" s="152" t="s">
        <v>195</v>
      </c>
    </row>
    <row r="157" spans="1:65" s="13" customFormat="1">
      <c r="B157" s="154"/>
      <c r="D157" s="155" t="s">
        <v>149</v>
      </c>
      <c r="E157" s="156" t="s">
        <v>1</v>
      </c>
      <c r="F157" s="157" t="s">
        <v>196</v>
      </c>
      <c r="H157" s="158">
        <v>3.4319999999999999</v>
      </c>
      <c r="L157" s="154"/>
      <c r="M157" s="159"/>
      <c r="N157" s="160"/>
      <c r="O157" s="160"/>
      <c r="P157" s="160"/>
      <c r="Q157" s="160"/>
      <c r="R157" s="160"/>
      <c r="S157" s="160"/>
      <c r="T157" s="161"/>
      <c r="V157" s="197"/>
      <c r="AT157" s="156" t="s">
        <v>149</v>
      </c>
      <c r="AU157" s="156" t="s">
        <v>85</v>
      </c>
      <c r="AV157" s="13" t="s">
        <v>85</v>
      </c>
      <c r="AW157" s="13" t="s">
        <v>28</v>
      </c>
      <c r="AX157" s="13" t="s">
        <v>80</v>
      </c>
      <c r="AY157" s="156" t="s">
        <v>140</v>
      </c>
    </row>
    <row r="158" spans="1:65" s="12" customFormat="1" ht="22.9" customHeight="1">
      <c r="B158" s="128"/>
      <c r="D158" s="129" t="s">
        <v>71</v>
      </c>
      <c r="E158" s="138" t="s">
        <v>147</v>
      </c>
      <c r="F158" s="138" t="s">
        <v>197</v>
      </c>
      <c r="J158" s="139">
        <f>BK158</f>
        <v>0</v>
      </c>
      <c r="L158" s="128"/>
      <c r="M158" s="132"/>
      <c r="N158" s="133"/>
      <c r="O158" s="133"/>
      <c r="P158" s="134">
        <f>SUM(P159:P172)</f>
        <v>11.578279999999998</v>
      </c>
      <c r="Q158" s="133"/>
      <c r="R158" s="134">
        <f>SUM(R159:R172)</f>
        <v>1.5047034000000001</v>
      </c>
      <c r="S158" s="133"/>
      <c r="T158" s="135">
        <f>SUM(T159:T172)</f>
        <v>0</v>
      </c>
      <c r="V158" s="229"/>
      <c r="AR158" s="129" t="s">
        <v>80</v>
      </c>
      <c r="AT158" s="136" t="s">
        <v>71</v>
      </c>
      <c r="AU158" s="136" t="s">
        <v>80</v>
      </c>
      <c r="AY158" s="129" t="s">
        <v>140</v>
      </c>
      <c r="BK158" s="137">
        <f>SUM(BK159:BK172)</f>
        <v>0</v>
      </c>
    </row>
    <row r="159" spans="1:65" s="2" customFormat="1" ht="33" customHeight="1">
      <c r="A159" s="28"/>
      <c r="B159" s="140"/>
      <c r="C159" s="141" t="s">
        <v>198</v>
      </c>
      <c r="D159" s="141" t="s">
        <v>143</v>
      </c>
      <c r="E159" s="142" t="s">
        <v>199</v>
      </c>
      <c r="F159" s="143" t="s">
        <v>200</v>
      </c>
      <c r="G159" s="144" t="s">
        <v>146</v>
      </c>
      <c r="H159" s="145">
        <v>0.25</v>
      </c>
      <c r="I159" s="279"/>
      <c r="J159" s="146">
        <f>ROUND(I159*H159,2)</f>
        <v>0</v>
      </c>
      <c r="K159" s="147"/>
      <c r="L159" s="29"/>
      <c r="M159" s="148" t="s">
        <v>1</v>
      </c>
      <c r="N159" s="149" t="s">
        <v>38</v>
      </c>
      <c r="O159" s="150">
        <v>16.620999999999999</v>
      </c>
      <c r="P159" s="150">
        <f>O159*H159</f>
        <v>4.1552499999999997</v>
      </c>
      <c r="Q159" s="150">
        <v>2.3427600000000002</v>
      </c>
      <c r="R159" s="150">
        <f>Q159*H159</f>
        <v>0.58569000000000004</v>
      </c>
      <c r="S159" s="150">
        <v>0</v>
      </c>
      <c r="T159" s="151">
        <f>S159*H159</f>
        <v>0</v>
      </c>
      <c r="U159" s="28"/>
      <c r="V159" s="223"/>
      <c r="W159" s="28"/>
      <c r="X159" s="28"/>
      <c r="Y159" s="28"/>
      <c r="Z159" s="28"/>
      <c r="AA159" s="28"/>
      <c r="AB159" s="28"/>
      <c r="AC159" s="28"/>
      <c r="AD159" s="28"/>
      <c r="AE159" s="28"/>
      <c r="AR159" s="152" t="s">
        <v>147</v>
      </c>
      <c r="AT159" s="152" t="s">
        <v>143</v>
      </c>
      <c r="AU159" s="152" t="s">
        <v>85</v>
      </c>
      <c r="AY159" s="16" t="s">
        <v>140</v>
      </c>
      <c r="BE159" s="153">
        <f>IF(N159="základní",J159,0)</f>
        <v>0</v>
      </c>
      <c r="BF159" s="153">
        <f>IF(N159="snížená",J159,0)</f>
        <v>0</v>
      </c>
      <c r="BG159" s="153">
        <f>IF(N159="zákl. přenesená",J159,0)</f>
        <v>0</v>
      </c>
      <c r="BH159" s="153">
        <f>IF(N159="sníž. přenesená",J159,0)</f>
        <v>0</v>
      </c>
      <c r="BI159" s="153">
        <f>IF(N159="nulová",J159,0)</f>
        <v>0</v>
      </c>
      <c r="BJ159" s="16" t="s">
        <v>85</v>
      </c>
      <c r="BK159" s="153">
        <f>ROUND(I159*H159,2)</f>
        <v>0</v>
      </c>
      <c r="BL159" s="16" t="s">
        <v>147</v>
      </c>
      <c r="BM159" s="152" t="s">
        <v>201</v>
      </c>
    </row>
    <row r="160" spans="1:65" s="13" customFormat="1">
      <c r="B160" s="154"/>
      <c r="D160" s="155" t="s">
        <v>149</v>
      </c>
      <c r="E160" s="156" t="s">
        <v>1</v>
      </c>
      <c r="F160" s="157" t="s">
        <v>202</v>
      </c>
      <c r="H160" s="158">
        <v>0.25</v>
      </c>
      <c r="L160" s="154"/>
      <c r="M160" s="159"/>
      <c r="N160" s="160"/>
      <c r="O160" s="160"/>
      <c r="P160" s="160"/>
      <c r="Q160" s="160"/>
      <c r="R160" s="160"/>
      <c r="S160" s="160"/>
      <c r="T160" s="161"/>
      <c r="V160" s="197"/>
      <c r="AT160" s="156" t="s">
        <v>149</v>
      </c>
      <c r="AU160" s="156" t="s">
        <v>85</v>
      </c>
      <c r="AV160" s="13" t="s">
        <v>85</v>
      </c>
      <c r="AW160" s="13" t="s">
        <v>28</v>
      </c>
      <c r="AX160" s="13" t="s">
        <v>80</v>
      </c>
      <c r="AY160" s="156" t="s">
        <v>140</v>
      </c>
    </row>
    <row r="161" spans="1:65" s="2" customFormat="1" ht="16.5" customHeight="1">
      <c r="A161" s="28"/>
      <c r="B161" s="140"/>
      <c r="C161" s="141" t="s">
        <v>203</v>
      </c>
      <c r="D161" s="141" t="s">
        <v>143</v>
      </c>
      <c r="E161" s="142" t="s">
        <v>204</v>
      </c>
      <c r="F161" s="143" t="s">
        <v>205</v>
      </c>
      <c r="G161" s="144" t="s">
        <v>153</v>
      </c>
      <c r="H161" s="145">
        <v>6</v>
      </c>
      <c r="I161" s="279"/>
      <c r="J161" s="146">
        <f>ROUND(I161*H161,2)</f>
        <v>0</v>
      </c>
      <c r="K161" s="147"/>
      <c r="L161" s="29"/>
      <c r="M161" s="148" t="s">
        <v>1</v>
      </c>
      <c r="N161" s="149" t="s">
        <v>38</v>
      </c>
      <c r="O161" s="150">
        <v>0.28999999999999998</v>
      </c>
      <c r="P161" s="150">
        <f>O161*H161</f>
        <v>1.7399999999999998</v>
      </c>
      <c r="Q161" s="150">
        <v>5.8999999999999997E-2</v>
      </c>
      <c r="R161" s="150">
        <f>Q161*H161</f>
        <v>0.35399999999999998</v>
      </c>
      <c r="S161" s="150">
        <v>0</v>
      </c>
      <c r="T161" s="151">
        <f>S161*H161</f>
        <v>0</v>
      </c>
      <c r="U161" s="28"/>
      <c r="V161" s="223"/>
      <c r="W161" s="28"/>
      <c r="X161" s="28"/>
      <c r="Y161" s="28"/>
      <c r="Z161" s="28"/>
      <c r="AA161" s="28"/>
      <c r="AB161" s="28"/>
      <c r="AC161" s="28"/>
      <c r="AD161" s="28"/>
      <c r="AE161" s="28"/>
      <c r="AR161" s="152" t="s">
        <v>147</v>
      </c>
      <c r="AT161" s="152" t="s">
        <v>143</v>
      </c>
      <c r="AU161" s="152" t="s">
        <v>85</v>
      </c>
      <c r="AY161" s="16" t="s">
        <v>140</v>
      </c>
      <c r="BE161" s="153">
        <f>IF(N161="základní",J161,0)</f>
        <v>0</v>
      </c>
      <c r="BF161" s="153">
        <f>IF(N161="snížená",J161,0)</f>
        <v>0</v>
      </c>
      <c r="BG161" s="153">
        <f>IF(N161="zákl. přenesená",J161,0)</f>
        <v>0</v>
      </c>
      <c r="BH161" s="153">
        <f>IF(N161="sníž. přenesená",J161,0)</f>
        <v>0</v>
      </c>
      <c r="BI161" s="153">
        <f>IF(N161="nulová",J161,0)</f>
        <v>0</v>
      </c>
      <c r="BJ161" s="16" t="s">
        <v>85</v>
      </c>
      <c r="BK161" s="153">
        <f>ROUND(I161*H161,2)</f>
        <v>0</v>
      </c>
      <c r="BL161" s="16" t="s">
        <v>147</v>
      </c>
      <c r="BM161" s="152" t="s">
        <v>206</v>
      </c>
    </row>
    <row r="162" spans="1:65" s="13" customFormat="1">
      <c r="B162" s="154"/>
      <c r="D162" s="155" t="s">
        <v>149</v>
      </c>
      <c r="E162" s="156" t="s">
        <v>1</v>
      </c>
      <c r="F162" s="157" t="s">
        <v>207</v>
      </c>
      <c r="H162" s="158">
        <v>6</v>
      </c>
      <c r="L162" s="154"/>
      <c r="M162" s="159"/>
      <c r="N162" s="160"/>
      <c r="O162" s="160"/>
      <c r="P162" s="160"/>
      <c r="Q162" s="160"/>
      <c r="R162" s="160"/>
      <c r="S162" s="160"/>
      <c r="T162" s="161"/>
      <c r="V162" s="197"/>
      <c r="AT162" s="156" t="s">
        <v>149</v>
      </c>
      <c r="AU162" s="156" t="s">
        <v>85</v>
      </c>
      <c r="AV162" s="13" t="s">
        <v>85</v>
      </c>
      <c r="AW162" s="13" t="s">
        <v>28</v>
      </c>
      <c r="AX162" s="13" t="s">
        <v>80</v>
      </c>
      <c r="AY162" s="156" t="s">
        <v>140</v>
      </c>
    </row>
    <row r="163" spans="1:65" s="2" customFormat="1" ht="21.75" customHeight="1">
      <c r="A163" s="28"/>
      <c r="B163" s="140"/>
      <c r="C163" s="141" t="s">
        <v>208</v>
      </c>
      <c r="D163" s="141" t="s">
        <v>143</v>
      </c>
      <c r="E163" s="142" t="s">
        <v>209</v>
      </c>
      <c r="F163" s="143" t="s">
        <v>210</v>
      </c>
      <c r="G163" s="144" t="s">
        <v>158</v>
      </c>
      <c r="H163" s="145">
        <v>0.13500000000000001</v>
      </c>
      <c r="I163" s="279"/>
      <c r="J163" s="146">
        <f>ROUND(I163*H163,2)</f>
        <v>0</v>
      </c>
      <c r="K163" s="147"/>
      <c r="L163" s="29"/>
      <c r="M163" s="148" t="s">
        <v>1</v>
      </c>
      <c r="N163" s="149" t="s">
        <v>38</v>
      </c>
      <c r="O163" s="150">
        <v>16.582999999999998</v>
      </c>
      <c r="P163" s="150">
        <f>O163*H163</f>
        <v>2.2387049999999999</v>
      </c>
      <c r="Q163" s="150">
        <v>1.7090000000000001E-2</v>
      </c>
      <c r="R163" s="150">
        <f>Q163*H163</f>
        <v>2.3071500000000004E-3</v>
      </c>
      <c r="S163" s="150">
        <v>0</v>
      </c>
      <c r="T163" s="151">
        <f>S163*H163</f>
        <v>0</v>
      </c>
      <c r="U163" s="28"/>
      <c r="V163" s="223"/>
      <c r="W163" s="28"/>
      <c r="X163" s="28"/>
      <c r="Y163" s="28"/>
      <c r="Z163" s="28"/>
      <c r="AA163" s="28"/>
      <c r="AB163" s="28"/>
      <c r="AC163" s="28"/>
      <c r="AD163" s="28"/>
      <c r="AE163" s="28"/>
      <c r="AR163" s="152" t="s">
        <v>147</v>
      </c>
      <c r="AT163" s="152" t="s">
        <v>143</v>
      </c>
      <c r="AU163" s="152" t="s">
        <v>85</v>
      </c>
      <c r="AY163" s="16" t="s">
        <v>140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16" t="s">
        <v>85</v>
      </c>
      <c r="BK163" s="153">
        <f>ROUND(I163*H163,2)</f>
        <v>0</v>
      </c>
      <c r="BL163" s="16" t="s">
        <v>147</v>
      </c>
      <c r="BM163" s="152" t="s">
        <v>211</v>
      </c>
    </row>
    <row r="164" spans="1:65" s="13" customFormat="1" ht="22.5">
      <c r="B164" s="154"/>
      <c r="D164" s="155" t="s">
        <v>149</v>
      </c>
      <c r="E164" s="156" t="s">
        <v>1</v>
      </c>
      <c r="F164" s="157" t="s">
        <v>212</v>
      </c>
      <c r="H164" s="158">
        <v>0.13500000000000001</v>
      </c>
      <c r="L164" s="154"/>
      <c r="M164" s="159"/>
      <c r="N164" s="160"/>
      <c r="O164" s="160"/>
      <c r="P164" s="160"/>
      <c r="Q164" s="160"/>
      <c r="R164" s="160"/>
      <c r="S164" s="160"/>
      <c r="T164" s="161"/>
      <c r="V164" s="197"/>
      <c r="AT164" s="156" t="s">
        <v>149</v>
      </c>
      <c r="AU164" s="156" t="s">
        <v>85</v>
      </c>
      <c r="AV164" s="13" t="s">
        <v>85</v>
      </c>
      <c r="AW164" s="13" t="s">
        <v>28</v>
      </c>
      <c r="AX164" s="13" t="s">
        <v>80</v>
      </c>
      <c r="AY164" s="156" t="s">
        <v>140</v>
      </c>
    </row>
    <row r="165" spans="1:65" s="2" customFormat="1" ht="21.75" customHeight="1">
      <c r="A165" s="28"/>
      <c r="B165" s="140"/>
      <c r="C165" s="162" t="s">
        <v>213</v>
      </c>
      <c r="D165" s="162" t="s">
        <v>161</v>
      </c>
      <c r="E165" s="163" t="s">
        <v>214</v>
      </c>
      <c r="F165" s="164" t="s">
        <v>215</v>
      </c>
      <c r="G165" s="165" t="s">
        <v>158</v>
      </c>
      <c r="H165" s="166">
        <v>0.19</v>
      </c>
      <c r="I165" s="281"/>
      <c r="J165" s="167">
        <f>ROUND(I165*H165,2)</f>
        <v>0</v>
      </c>
      <c r="K165" s="168"/>
      <c r="L165" s="169"/>
      <c r="M165" s="170" t="s">
        <v>1</v>
      </c>
      <c r="N165" s="171" t="s">
        <v>38</v>
      </c>
      <c r="O165" s="150">
        <v>0</v>
      </c>
      <c r="P165" s="150">
        <f>O165*H165</f>
        <v>0</v>
      </c>
      <c r="Q165" s="150">
        <v>1</v>
      </c>
      <c r="R165" s="150">
        <f>Q165*H165</f>
        <v>0.19</v>
      </c>
      <c r="S165" s="150">
        <v>0</v>
      </c>
      <c r="T165" s="151">
        <f>S165*H165</f>
        <v>0</v>
      </c>
      <c r="U165" s="28"/>
      <c r="V165" s="223"/>
      <c r="W165" s="28"/>
      <c r="X165" s="28"/>
      <c r="Y165" s="28"/>
      <c r="Z165" s="28"/>
      <c r="AA165" s="28"/>
      <c r="AB165" s="28"/>
      <c r="AC165" s="28"/>
      <c r="AD165" s="28"/>
      <c r="AE165" s="28"/>
      <c r="AR165" s="152" t="s">
        <v>164</v>
      </c>
      <c r="AT165" s="152" t="s">
        <v>161</v>
      </c>
      <c r="AU165" s="152" t="s">
        <v>85</v>
      </c>
      <c r="AY165" s="16" t="s">
        <v>140</v>
      </c>
      <c r="BE165" s="153">
        <f>IF(N165="základní",J165,0)</f>
        <v>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16" t="s">
        <v>85</v>
      </c>
      <c r="BK165" s="153">
        <f>ROUND(I165*H165,2)</f>
        <v>0</v>
      </c>
      <c r="BL165" s="16" t="s">
        <v>147</v>
      </c>
      <c r="BM165" s="152" t="s">
        <v>216</v>
      </c>
    </row>
    <row r="166" spans="1:65" s="13" customFormat="1">
      <c r="B166" s="154"/>
      <c r="D166" s="155" t="s">
        <v>149</v>
      </c>
      <c r="E166" s="156" t="s">
        <v>1</v>
      </c>
      <c r="F166" s="157" t="s">
        <v>217</v>
      </c>
      <c r="H166" s="158">
        <v>0.19</v>
      </c>
      <c r="L166" s="154"/>
      <c r="M166" s="159"/>
      <c r="N166" s="160"/>
      <c r="O166" s="160"/>
      <c r="P166" s="160"/>
      <c r="Q166" s="160"/>
      <c r="R166" s="160"/>
      <c r="S166" s="160"/>
      <c r="T166" s="161"/>
      <c r="V166" s="197"/>
      <c r="AT166" s="156" t="s">
        <v>149</v>
      </c>
      <c r="AU166" s="156" t="s">
        <v>85</v>
      </c>
      <c r="AV166" s="13" t="s">
        <v>85</v>
      </c>
      <c r="AW166" s="13" t="s">
        <v>28</v>
      </c>
      <c r="AX166" s="13" t="s">
        <v>80</v>
      </c>
      <c r="AY166" s="156" t="s">
        <v>140</v>
      </c>
    </row>
    <row r="167" spans="1:65" s="2" customFormat="1" ht="21.75" customHeight="1">
      <c r="A167" s="28"/>
      <c r="B167" s="140"/>
      <c r="C167" s="141" t="s">
        <v>8</v>
      </c>
      <c r="D167" s="141" t="s">
        <v>143</v>
      </c>
      <c r="E167" s="142" t="s">
        <v>218</v>
      </c>
      <c r="F167" s="143" t="s">
        <v>219</v>
      </c>
      <c r="G167" s="144" t="s">
        <v>158</v>
      </c>
      <c r="H167" s="145">
        <v>2.5000000000000001E-2</v>
      </c>
      <c r="I167" s="279"/>
      <c r="J167" s="146">
        <f>ROUND(I167*H167,2)</f>
        <v>0</v>
      </c>
      <c r="K167" s="147"/>
      <c r="L167" s="29"/>
      <c r="M167" s="148" t="s">
        <v>1</v>
      </c>
      <c r="N167" s="149" t="s">
        <v>38</v>
      </c>
      <c r="O167" s="150">
        <v>15.211</v>
      </c>
      <c r="P167" s="150">
        <f>O167*H167</f>
        <v>0.38027500000000003</v>
      </c>
      <c r="Q167" s="150">
        <v>1.06277</v>
      </c>
      <c r="R167" s="150">
        <f>Q167*H167</f>
        <v>2.6569250000000003E-2</v>
      </c>
      <c r="S167" s="150">
        <v>0</v>
      </c>
      <c r="T167" s="151">
        <f>S167*H167</f>
        <v>0</v>
      </c>
      <c r="U167" s="28"/>
      <c r="V167" s="223"/>
      <c r="W167" s="28"/>
      <c r="X167" s="28"/>
      <c r="Y167" s="28"/>
      <c r="Z167" s="28"/>
      <c r="AA167" s="28"/>
      <c r="AB167" s="28"/>
      <c r="AC167" s="28"/>
      <c r="AD167" s="28"/>
      <c r="AE167" s="28"/>
      <c r="AR167" s="152" t="s">
        <v>147</v>
      </c>
      <c r="AT167" s="152" t="s">
        <v>143</v>
      </c>
      <c r="AU167" s="152" t="s">
        <v>85</v>
      </c>
      <c r="AY167" s="16" t="s">
        <v>140</v>
      </c>
      <c r="BE167" s="153">
        <f>IF(N167="základní",J167,0)</f>
        <v>0</v>
      </c>
      <c r="BF167" s="153">
        <f>IF(N167="snížená",J167,0)</f>
        <v>0</v>
      </c>
      <c r="BG167" s="153">
        <f>IF(N167="zákl. přenesená",J167,0)</f>
        <v>0</v>
      </c>
      <c r="BH167" s="153">
        <f>IF(N167="sníž. přenesená",J167,0)</f>
        <v>0</v>
      </c>
      <c r="BI167" s="153">
        <f>IF(N167="nulová",J167,0)</f>
        <v>0</v>
      </c>
      <c r="BJ167" s="16" t="s">
        <v>85</v>
      </c>
      <c r="BK167" s="153">
        <f>ROUND(I167*H167,2)</f>
        <v>0</v>
      </c>
      <c r="BL167" s="16" t="s">
        <v>147</v>
      </c>
      <c r="BM167" s="152" t="s">
        <v>220</v>
      </c>
    </row>
    <row r="168" spans="1:65" s="2" customFormat="1" ht="21.75" customHeight="1">
      <c r="A168" s="28"/>
      <c r="B168" s="140"/>
      <c r="C168" s="141" t="s">
        <v>221</v>
      </c>
      <c r="D168" s="141" t="s">
        <v>143</v>
      </c>
      <c r="E168" s="142" t="s">
        <v>222</v>
      </c>
      <c r="F168" s="143" t="s">
        <v>223</v>
      </c>
      <c r="G168" s="144" t="s">
        <v>181</v>
      </c>
      <c r="H168" s="145">
        <v>3.3</v>
      </c>
      <c r="I168" s="279"/>
      <c r="J168" s="146">
        <f>ROUND(I168*H168,2)</f>
        <v>0</v>
      </c>
      <c r="K168" s="147"/>
      <c r="L168" s="29"/>
      <c r="M168" s="148" t="s">
        <v>1</v>
      </c>
      <c r="N168" s="149" t="s">
        <v>38</v>
      </c>
      <c r="O168" s="150">
        <v>0.379</v>
      </c>
      <c r="P168" s="150">
        <f>O168*H168</f>
        <v>1.2506999999999999</v>
      </c>
      <c r="Q168" s="150">
        <v>0.1016</v>
      </c>
      <c r="R168" s="150">
        <f>Q168*H168</f>
        <v>0.33527999999999997</v>
      </c>
      <c r="S168" s="150">
        <v>0</v>
      </c>
      <c r="T168" s="151">
        <f>S168*H168</f>
        <v>0</v>
      </c>
      <c r="U168" s="28"/>
      <c r="V168" s="223"/>
      <c r="W168" s="28"/>
      <c r="X168" s="28"/>
      <c r="Y168" s="28"/>
      <c r="Z168" s="28"/>
      <c r="AA168" s="28"/>
      <c r="AB168" s="28"/>
      <c r="AC168" s="28"/>
      <c r="AD168" s="28"/>
      <c r="AE168" s="28"/>
      <c r="AR168" s="152" t="s">
        <v>147</v>
      </c>
      <c r="AT168" s="152" t="s">
        <v>143</v>
      </c>
      <c r="AU168" s="152" t="s">
        <v>85</v>
      </c>
      <c r="AY168" s="16" t="s">
        <v>140</v>
      </c>
      <c r="BE168" s="153">
        <f>IF(N168="základní",J168,0)</f>
        <v>0</v>
      </c>
      <c r="BF168" s="153">
        <f>IF(N168="snížená",J168,0)</f>
        <v>0</v>
      </c>
      <c r="BG168" s="153">
        <f>IF(N168="zákl. přenesená",J168,0)</f>
        <v>0</v>
      </c>
      <c r="BH168" s="153">
        <f>IF(N168="sníž. přenesená",J168,0)</f>
        <v>0</v>
      </c>
      <c r="BI168" s="153">
        <f>IF(N168="nulová",J168,0)</f>
        <v>0</v>
      </c>
      <c r="BJ168" s="16" t="s">
        <v>85</v>
      </c>
      <c r="BK168" s="153">
        <f>ROUND(I168*H168,2)</f>
        <v>0</v>
      </c>
      <c r="BL168" s="16" t="s">
        <v>147</v>
      </c>
      <c r="BM168" s="152" t="s">
        <v>224</v>
      </c>
    </row>
    <row r="169" spans="1:65" s="13" customFormat="1">
      <c r="B169" s="154"/>
      <c r="D169" s="155" t="s">
        <v>149</v>
      </c>
      <c r="E169" s="156" t="s">
        <v>1</v>
      </c>
      <c r="F169" s="157" t="s">
        <v>225</v>
      </c>
      <c r="H169" s="158">
        <v>3.3</v>
      </c>
      <c r="L169" s="154"/>
      <c r="M169" s="159"/>
      <c r="N169" s="160"/>
      <c r="O169" s="160"/>
      <c r="P169" s="160"/>
      <c r="Q169" s="160"/>
      <c r="R169" s="160"/>
      <c r="S169" s="160"/>
      <c r="T169" s="161"/>
      <c r="V169" s="197"/>
      <c r="AT169" s="156" t="s">
        <v>149</v>
      </c>
      <c r="AU169" s="156" t="s">
        <v>85</v>
      </c>
      <c r="AV169" s="13" t="s">
        <v>85</v>
      </c>
      <c r="AW169" s="13" t="s">
        <v>28</v>
      </c>
      <c r="AX169" s="13" t="s">
        <v>80</v>
      </c>
      <c r="AY169" s="156" t="s">
        <v>140</v>
      </c>
    </row>
    <row r="170" spans="1:65" s="2" customFormat="1" ht="16.5" customHeight="1">
      <c r="A170" s="28"/>
      <c r="B170" s="140"/>
      <c r="C170" s="141" t="s">
        <v>226</v>
      </c>
      <c r="D170" s="141" t="s">
        <v>143</v>
      </c>
      <c r="E170" s="142" t="s">
        <v>227</v>
      </c>
      <c r="F170" s="143" t="s">
        <v>228</v>
      </c>
      <c r="G170" s="144" t="s">
        <v>170</v>
      </c>
      <c r="H170" s="145">
        <v>1.65</v>
      </c>
      <c r="I170" s="279"/>
      <c r="J170" s="146">
        <f>ROUND(I170*H170,2)</f>
        <v>0</v>
      </c>
      <c r="K170" s="147"/>
      <c r="L170" s="29"/>
      <c r="M170" s="148" t="s">
        <v>1</v>
      </c>
      <c r="N170" s="149" t="s">
        <v>38</v>
      </c>
      <c r="O170" s="150">
        <v>0.83899999999999997</v>
      </c>
      <c r="P170" s="150">
        <f>O170*H170</f>
        <v>1.38435</v>
      </c>
      <c r="Q170" s="150">
        <v>6.5799999999999999E-3</v>
      </c>
      <c r="R170" s="150">
        <f>Q170*H170</f>
        <v>1.0856999999999999E-2</v>
      </c>
      <c r="S170" s="150">
        <v>0</v>
      </c>
      <c r="T170" s="151">
        <f>S170*H170</f>
        <v>0</v>
      </c>
      <c r="U170" s="28"/>
      <c r="V170" s="223"/>
      <c r="W170" s="28"/>
      <c r="X170" s="28"/>
      <c r="Y170" s="28"/>
      <c r="Z170" s="28"/>
      <c r="AA170" s="28"/>
      <c r="AB170" s="28"/>
      <c r="AC170" s="28"/>
      <c r="AD170" s="28"/>
      <c r="AE170" s="28"/>
      <c r="AR170" s="152" t="s">
        <v>147</v>
      </c>
      <c r="AT170" s="152" t="s">
        <v>143</v>
      </c>
      <c r="AU170" s="152" t="s">
        <v>85</v>
      </c>
      <c r="AY170" s="16" t="s">
        <v>140</v>
      </c>
      <c r="BE170" s="153">
        <f>IF(N170="základní",J170,0)</f>
        <v>0</v>
      </c>
      <c r="BF170" s="153">
        <f>IF(N170="snížená",J170,0)</f>
        <v>0</v>
      </c>
      <c r="BG170" s="153">
        <f>IF(N170="zákl. přenesená",J170,0)</f>
        <v>0</v>
      </c>
      <c r="BH170" s="153">
        <f>IF(N170="sníž. přenesená",J170,0)</f>
        <v>0</v>
      </c>
      <c r="BI170" s="153">
        <f>IF(N170="nulová",J170,0)</f>
        <v>0</v>
      </c>
      <c r="BJ170" s="16" t="s">
        <v>85</v>
      </c>
      <c r="BK170" s="153">
        <f>ROUND(I170*H170,2)</f>
        <v>0</v>
      </c>
      <c r="BL170" s="16" t="s">
        <v>147</v>
      </c>
      <c r="BM170" s="152" t="s">
        <v>229</v>
      </c>
    </row>
    <row r="171" spans="1:65" s="13" customFormat="1">
      <c r="B171" s="154"/>
      <c r="D171" s="155" t="s">
        <v>149</v>
      </c>
      <c r="E171" s="156" t="s">
        <v>1</v>
      </c>
      <c r="F171" s="157" t="s">
        <v>230</v>
      </c>
      <c r="H171" s="158">
        <v>1.65</v>
      </c>
      <c r="L171" s="154"/>
      <c r="M171" s="159"/>
      <c r="N171" s="160"/>
      <c r="O171" s="160"/>
      <c r="P171" s="160"/>
      <c r="Q171" s="160"/>
      <c r="R171" s="160"/>
      <c r="S171" s="160"/>
      <c r="T171" s="161"/>
      <c r="V171" s="197"/>
      <c r="AT171" s="156" t="s">
        <v>149</v>
      </c>
      <c r="AU171" s="156" t="s">
        <v>85</v>
      </c>
      <c r="AV171" s="13" t="s">
        <v>85</v>
      </c>
      <c r="AW171" s="13" t="s">
        <v>28</v>
      </c>
      <c r="AX171" s="13" t="s">
        <v>80</v>
      </c>
      <c r="AY171" s="156" t="s">
        <v>140</v>
      </c>
    </row>
    <row r="172" spans="1:65" s="2" customFormat="1" ht="16.5" customHeight="1">
      <c r="A172" s="28"/>
      <c r="B172" s="140"/>
      <c r="C172" s="141" t="s">
        <v>231</v>
      </c>
      <c r="D172" s="141" t="s">
        <v>143</v>
      </c>
      <c r="E172" s="142" t="s">
        <v>232</v>
      </c>
      <c r="F172" s="143" t="s">
        <v>233</v>
      </c>
      <c r="G172" s="144" t="s">
        <v>170</v>
      </c>
      <c r="H172" s="145">
        <v>1.65</v>
      </c>
      <c r="I172" s="279"/>
      <c r="J172" s="146">
        <f>ROUND(I172*H172,2)</f>
        <v>0</v>
      </c>
      <c r="K172" s="147"/>
      <c r="L172" s="29"/>
      <c r="M172" s="148" t="s">
        <v>1</v>
      </c>
      <c r="N172" s="149" t="s">
        <v>38</v>
      </c>
      <c r="O172" s="150">
        <v>0.26</v>
      </c>
      <c r="P172" s="150">
        <f>O172*H172</f>
        <v>0.42899999999999999</v>
      </c>
      <c r="Q172" s="150">
        <v>0</v>
      </c>
      <c r="R172" s="150">
        <f>Q172*H172</f>
        <v>0</v>
      </c>
      <c r="S172" s="150">
        <v>0</v>
      </c>
      <c r="T172" s="151">
        <f>S172*H172</f>
        <v>0</v>
      </c>
      <c r="U172" s="28"/>
      <c r="V172" s="223"/>
      <c r="W172" s="28"/>
      <c r="X172" s="28"/>
      <c r="Y172" s="28"/>
      <c r="Z172" s="28"/>
      <c r="AA172" s="28"/>
      <c r="AB172" s="28"/>
      <c r="AC172" s="28"/>
      <c r="AD172" s="28"/>
      <c r="AE172" s="28"/>
      <c r="AR172" s="152" t="s">
        <v>147</v>
      </c>
      <c r="AT172" s="152" t="s">
        <v>143</v>
      </c>
      <c r="AU172" s="152" t="s">
        <v>85</v>
      </c>
      <c r="AY172" s="16" t="s">
        <v>140</v>
      </c>
      <c r="BE172" s="153">
        <f>IF(N172="základní",J172,0)</f>
        <v>0</v>
      </c>
      <c r="BF172" s="153">
        <f>IF(N172="snížená",J172,0)</f>
        <v>0</v>
      </c>
      <c r="BG172" s="153">
        <f>IF(N172="zákl. přenesená",J172,0)</f>
        <v>0</v>
      </c>
      <c r="BH172" s="153">
        <f>IF(N172="sníž. přenesená",J172,0)</f>
        <v>0</v>
      </c>
      <c r="BI172" s="153">
        <f>IF(N172="nulová",J172,0)</f>
        <v>0</v>
      </c>
      <c r="BJ172" s="16" t="s">
        <v>85</v>
      </c>
      <c r="BK172" s="153">
        <f>ROUND(I172*H172,2)</f>
        <v>0</v>
      </c>
      <c r="BL172" s="16" t="s">
        <v>147</v>
      </c>
      <c r="BM172" s="152" t="s">
        <v>234</v>
      </c>
    </row>
    <row r="173" spans="1:65" s="12" customFormat="1" ht="22.9" customHeight="1">
      <c r="B173" s="128"/>
      <c r="D173" s="129" t="s">
        <v>71</v>
      </c>
      <c r="E173" s="138" t="s">
        <v>173</v>
      </c>
      <c r="F173" s="138" t="s">
        <v>235</v>
      </c>
      <c r="J173" s="139">
        <f>BK173</f>
        <v>0</v>
      </c>
      <c r="L173" s="128"/>
      <c r="M173" s="132"/>
      <c r="N173" s="133"/>
      <c r="O173" s="133"/>
      <c r="P173" s="134">
        <f>SUM(P174:P226)</f>
        <v>225.57452100000006</v>
      </c>
      <c r="Q173" s="133"/>
      <c r="R173" s="134">
        <f>SUM(R174:R226)</f>
        <v>12.126243029999999</v>
      </c>
      <c r="S173" s="133"/>
      <c r="T173" s="135">
        <f>SUM(T174:T226)</f>
        <v>6.8000000000000005E-2</v>
      </c>
      <c r="V173" s="229"/>
      <c r="AR173" s="129" t="s">
        <v>80</v>
      </c>
      <c r="AT173" s="136" t="s">
        <v>71</v>
      </c>
      <c r="AU173" s="136" t="s">
        <v>80</v>
      </c>
      <c r="AY173" s="129" t="s">
        <v>140</v>
      </c>
      <c r="BK173" s="137">
        <f>SUM(BK174:BK226)</f>
        <v>0</v>
      </c>
    </row>
    <row r="174" spans="1:65" s="2" customFormat="1" ht="21.75" customHeight="1">
      <c r="A174" s="28"/>
      <c r="B174" s="140"/>
      <c r="C174" s="141" t="s">
        <v>236</v>
      </c>
      <c r="D174" s="141" t="s">
        <v>143</v>
      </c>
      <c r="E174" s="142" t="s">
        <v>237</v>
      </c>
      <c r="F174" s="143" t="s">
        <v>238</v>
      </c>
      <c r="G174" s="144" t="s">
        <v>170</v>
      </c>
      <c r="H174" s="145">
        <f>H175</f>
        <v>34.700000000000003</v>
      </c>
      <c r="I174" s="279"/>
      <c r="J174" s="146">
        <f>ROUND(I174*H174,2)</f>
        <v>0</v>
      </c>
      <c r="K174" s="147"/>
      <c r="L174" s="29"/>
      <c r="M174" s="148" t="s">
        <v>1</v>
      </c>
      <c r="N174" s="149" t="s">
        <v>38</v>
      </c>
      <c r="O174" s="150">
        <v>0.46</v>
      </c>
      <c r="P174" s="150">
        <f>O174*H174</f>
        <v>15.962000000000002</v>
      </c>
      <c r="Q174" s="150">
        <v>4.3800000000000002E-3</v>
      </c>
      <c r="R174" s="150">
        <f>Q174*H174</f>
        <v>0.15198600000000001</v>
      </c>
      <c r="S174" s="150">
        <v>0</v>
      </c>
      <c r="T174" s="151">
        <f>S174*H174</f>
        <v>0</v>
      </c>
      <c r="U174" s="28"/>
      <c r="V174" s="223"/>
      <c r="W174" s="28"/>
      <c r="X174" s="28"/>
      <c r="Y174" s="28"/>
      <c r="Z174" s="28"/>
      <c r="AA174" s="28"/>
      <c r="AB174" s="28"/>
      <c r="AC174" s="28"/>
      <c r="AD174" s="28"/>
      <c r="AE174" s="28"/>
      <c r="AR174" s="152" t="s">
        <v>147</v>
      </c>
      <c r="AT174" s="152" t="s">
        <v>143</v>
      </c>
      <c r="AU174" s="152" t="s">
        <v>85</v>
      </c>
      <c r="AY174" s="16" t="s">
        <v>140</v>
      </c>
      <c r="BE174" s="153">
        <f>IF(N174="základní",J174,0)</f>
        <v>0</v>
      </c>
      <c r="BF174" s="153">
        <f>IF(N174="snížená",J174,0)</f>
        <v>0</v>
      </c>
      <c r="BG174" s="153">
        <f>IF(N174="zákl. přenesená",J174,0)</f>
        <v>0</v>
      </c>
      <c r="BH174" s="153">
        <f>IF(N174="sníž. přenesená",J174,0)</f>
        <v>0</v>
      </c>
      <c r="BI174" s="153">
        <f>IF(N174="nulová",J174,0)</f>
        <v>0</v>
      </c>
      <c r="BJ174" s="16" t="s">
        <v>85</v>
      </c>
      <c r="BK174" s="153">
        <f>ROUND(I174*H174,2)</f>
        <v>0</v>
      </c>
      <c r="BL174" s="16" t="s">
        <v>147</v>
      </c>
      <c r="BM174" s="152" t="s">
        <v>239</v>
      </c>
    </row>
    <row r="175" spans="1:65" s="13" customFormat="1" ht="22.5">
      <c r="B175" s="154"/>
      <c r="D175" s="155" t="s">
        <v>149</v>
      </c>
      <c r="E175" s="156" t="s">
        <v>1</v>
      </c>
      <c r="F175" s="157" t="s">
        <v>1133</v>
      </c>
      <c r="H175" s="158">
        <f xml:space="preserve"> 2.1+1.3+2*8.55+10.7+3.5</f>
        <v>34.700000000000003</v>
      </c>
      <c r="L175" s="154"/>
      <c r="M175" s="159"/>
      <c r="N175" s="160"/>
      <c r="O175" s="160"/>
      <c r="P175" s="160"/>
      <c r="Q175" s="160"/>
      <c r="R175" s="160"/>
      <c r="S175" s="160"/>
      <c r="T175" s="161"/>
      <c r="V175" s="197"/>
      <c r="AT175" s="156" t="s">
        <v>149</v>
      </c>
      <c r="AU175" s="156" t="s">
        <v>85</v>
      </c>
      <c r="AV175" s="13" t="s">
        <v>85</v>
      </c>
      <c r="AW175" s="13" t="s">
        <v>28</v>
      </c>
      <c r="AX175" s="13" t="s">
        <v>80</v>
      </c>
      <c r="AY175" s="156" t="s">
        <v>140</v>
      </c>
    </row>
    <row r="176" spans="1:65" s="2" customFormat="1" ht="33" customHeight="1">
      <c r="A176" s="28"/>
      <c r="B176" s="140"/>
      <c r="C176" s="141" t="s">
        <v>240</v>
      </c>
      <c r="D176" s="141" t="s">
        <v>143</v>
      </c>
      <c r="E176" s="142" t="s">
        <v>241</v>
      </c>
      <c r="F176" s="143" t="s">
        <v>242</v>
      </c>
      <c r="G176" s="144" t="s">
        <v>153</v>
      </c>
      <c r="H176" s="145">
        <v>10</v>
      </c>
      <c r="I176" s="279"/>
      <c r="J176" s="146">
        <f>ROUND(I176*H176,2)</f>
        <v>0</v>
      </c>
      <c r="K176" s="147"/>
      <c r="L176" s="29"/>
      <c r="M176" s="148" t="s">
        <v>1</v>
      </c>
      <c r="N176" s="149" t="s">
        <v>38</v>
      </c>
      <c r="O176" s="150">
        <v>0.27</v>
      </c>
      <c r="P176" s="150">
        <f>O176*H176</f>
        <v>2.7</v>
      </c>
      <c r="Q176" s="150">
        <v>3.5000000000000001E-3</v>
      </c>
      <c r="R176" s="150">
        <f>Q176*H176</f>
        <v>3.5000000000000003E-2</v>
      </c>
      <c r="S176" s="150">
        <v>0</v>
      </c>
      <c r="T176" s="151">
        <f>S176*H176</f>
        <v>0</v>
      </c>
      <c r="U176" s="28"/>
      <c r="V176" s="223"/>
      <c r="W176" s="28"/>
      <c r="X176" s="28"/>
      <c r="Y176" s="28"/>
      <c r="Z176" s="28"/>
      <c r="AA176" s="28"/>
      <c r="AB176" s="28"/>
      <c r="AC176" s="28"/>
      <c r="AD176" s="28"/>
      <c r="AE176" s="28"/>
      <c r="AR176" s="152" t="s">
        <v>147</v>
      </c>
      <c r="AT176" s="152" t="s">
        <v>143</v>
      </c>
      <c r="AU176" s="152" t="s">
        <v>85</v>
      </c>
      <c r="AY176" s="16" t="s">
        <v>140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16" t="s">
        <v>85</v>
      </c>
      <c r="BK176" s="153">
        <f>ROUND(I176*H176,2)</f>
        <v>0</v>
      </c>
      <c r="BL176" s="16" t="s">
        <v>147</v>
      </c>
      <c r="BM176" s="152" t="s">
        <v>243</v>
      </c>
    </row>
    <row r="177" spans="1:65" s="2" customFormat="1" ht="33" customHeight="1">
      <c r="A177" s="28"/>
      <c r="B177" s="140"/>
      <c r="C177" s="141" t="s">
        <v>7</v>
      </c>
      <c r="D177" s="141" t="s">
        <v>143</v>
      </c>
      <c r="E177" s="142" t="s">
        <v>244</v>
      </c>
      <c r="F177" s="143" t="s">
        <v>245</v>
      </c>
      <c r="G177" s="144" t="s">
        <v>153</v>
      </c>
      <c r="H177" s="145">
        <v>8</v>
      </c>
      <c r="I177" s="279"/>
      <c r="J177" s="146">
        <f>ROUND(I177*H177,2)</f>
        <v>0</v>
      </c>
      <c r="K177" s="147"/>
      <c r="L177" s="29"/>
      <c r="M177" s="148" t="s">
        <v>1</v>
      </c>
      <c r="N177" s="149" t="s">
        <v>38</v>
      </c>
      <c r="O177" s="150">
        <v>0.48299999999999998</v>
      </c>
      <c r="P177" s="150">
        <f>O177*H177</f>
        <v>3.8639999999999999</v>
      </c>
      <c r="Q177" s="150">
        <v>9.4999999999999998E-3</v>
      </c>
      <c r="R177" s="150">
        <f>Q177*H177</f>
        <v>7.5999999999999998E-2</v>
      </c>
      <c r="S177" s="150">
        <v>0</v>
      </c>
      <c r="T177" s="151">
        <f>S177*H177</f>
        <v>0</v>
      </c>
      <c r="U177" s="28"/>
      <c r="V177" s="223"/>
      <c r="W177" s="28"/>
      <c r="X177" s="28"/>
      <c r="Y177" s="28"/>
      <c r="Z177" s="28"/>
      <c r="AA177" s="28"/>
      <c r="AB177" s="28"/>
      <c r="AC177" s="28"/>
      <c r="AD177" s="28"/>
      <c r="AE177" s="28"/>
      <c r="AR177" s="152" t="s">
        <v>147</v>
      </c>
      <c r="AT177" s="152" t="s">
        <v>143</v>
      </c>
      <c r="AU177" s="152" t="s">
        <v>85</v>
      </c>
      <c r="AY177" s="16" t="s">
        <v>140</v>
      </c>
      <c r="BE177" s="153">
        <f>IF(N177="základní",J177,0)</f>
        <v>0</v>
      </c>
      <c r="BF177" s="153">
        <f>IF(N177="snížená",J177,0)</f>
        <v>0</v>
      </c>
      <c r="BG177" s="153">
        <f>IF(N177="zákl. přenesená",J177,0)</f>
        <v>0</v>
      </c>
      <c r="BH177" s="153">
        <f>IF(N177="sníž. přenesená",J177,0)</f>
        <v>0</v>
      </c>
      <c r="BI177" s="153">
        <f>IF(N177="nulová",J177,0)</f>
        <v>0</v>
      </c>
      <c r="BJ177" s="16" t="s">
        <v>85</v>
      </c>
      <c r="BK177" s="153">
        <f>ROUND(I177*H177,2)</f>
        <v>0</v>
      </c>
      <c r="BL177" s="16" t="s">
        <v>147</v>
      </c>
      <c r="BM177" s="152" t="s">
        <v>246</v>
      </c>
    </row>
    <row r="178" spans="1:65" s="2" customFormat="1" ht="33" customHeight="1">
      <c r="A178" s="28"/>
      <c r="B178" s="140"/>
      <c r="C178" s="141" t="s">
        <v>247</v>
      </c>
      <c r="D178" s="141" t="s">
        <v>143</v>
      </c>
      <c r="E178" s="142" t="s">
        <v>248</v>
      </c>
      <c r="F178" s="143" t="s">
        <v>249</v>
      </c>
      <c r="G178" s="144" t="s">
        <v>153</v>
      </c>
      <c r="H178" s="145">
        <v>4</v>
      </c>
      <c r="I178" s="279"/>
      <c r="J178" s="146">
        <f>ROUND(I178*H178,2)</f>
        <v>0</v>
      </c>
      <c r="K178" s="147"/>
      <c r="L178" s="29"/>
      <c r="M178" s="148" t="s">
        <v>1</v>
      </c>
      <c r="N178" s="149" t="s">
        <v>38</v>
      </c>
      <c r="O178" s="150">
        <v>0.78200000000000003</v>
      </c>
      <c r="P178" s="150">
        <f>O178*H178</f>
        <v>3.1280000000000001</v>
      </c>
      <c r="Q178" s="150">
        <v>3.8899999999999997E-2</v>
      </c>
      <c r="R178" s="150">
        <f>Q178*H178</f>
        <v>0.15559999999999999</v>
      </c>
      <c r="S178" s="150">
        <v>0</v>
      </c>
      <c r="T178" s="151">
        <f>S178*H178</f>
        <v>0</v>
      </c>
      <c r="U178" s="28"/>
      <c r="V178" s="223"/>
      <c r="W178" s="28"/>
      <c r="X178" s="28"/>
      <c r="Y178" s="28"/>
      <c r="Z178" s="28"/>
      <c r="AA178" s="28"/>
      <c r="AB178" s="28"/>
      <c r="AC178" s="28"/>
      <c r="AD178" s="28"/>
      <c r="AE178" s="28"/>
      <c r="AR178" s="152" t="s">
        <v>147</v>
      </c>
      <c r="AT178" s="152" t="s">
        <v>143</v>
      </c>
      <c r="AU178" s="152" t="s">
        <v>85</v>
      </c>
      <c r="AY178" s="16" t="s">
        <v>140</v>
      </c>
      <c r="BE178" s="153">
        <f>IF(N178="základní",J178,0)</f>
        <v>0</v>
      </c>
      <c r="BF178" s="153">
        <f>IF(N178="snížená",J178,0)</f>
        <v>0</v>
      </c>
      <c r="BG178" s="153">
        <f>IF(N178="zákl. přenesená",J178,0)</f>
        <v>0</v>
      </c>
      <c r="BH178" s="153">
        <f>IF(N178="sníž. přenesená",J178,0)</f>
        <v>0</v>
      </c>
      <c r="BI178" s="153">
        <f>IF(N178="nulová",J178,0)</f>
        <v>0</v>
      </c>
      <c r="BJ178" s="16" t="s">
        <v>85</v>
      </c>
      <c r="BK178" s="153">
        <f>ROUND(I178*H178,2)</f>
        <v>0</v>
      </c>
      <c r="BL178" s="16" t="s">
        <v>147</v>
      </c>
      <c r="BM178" s="152" t="s">
        <v>250</v>
      </c>
    </row>
    <row r="179" spans="1:65" s="2" customFormat="1" ht="21.75" customHeight="1">
      <c r="A179" s="28"/>
      <c r="B179" s="140"/>
      <c r="C179" s="141" t="s">
        <v>251</v>
      </c>
      <c r="D179" s="141" t="s">
        <v>143</v>
      </c>
      <c r="E179" s="142" t="s">
        <v>252</v>
      </c>
      <c r="F179" s="143" t="s">
        <v>253</v>
      </c>
      <c r="G179" s="144" t="s">
        <v>170</v>
      </c>
      <c r="H179" s="145">
        <v>62.04</v>
      </c>
      <c r="I179" s="279"/>
      <c r="J179" s="146">
        <f>ROUND(I179*H179,2)</f>
        <v>0</v>
      </c>
      <c r="K179" s="147"/>
      <c r="L179" s="29"/>
      <c r="M179" s="148" t="s">
        <v>1</v>
      </c>
      <c r="N179" s="149" t="s">
        <v>38</v>
      </c>
      <c r="O179" s="150">
        <v>0.439</v>
      </c>
      <c r="P179" s="150">
        <f>O179*H179</f>
        <v>27.23556</v>
      </c>
      <c r="Q179" s="150">
        <v>1.7000000000000001E-2</v>
      </c>
      <c r="R179" s="150">
        <f>Q179*H179</f>
        <v>1.0546800000000001</v>
      </c>
      <c r="S179" s="150">
        <v>0</v>
      </c>
      <c r="T179" s="151">
        <f>S179*H179</f>
        <v>0</v>
      </c>
      <c r="U179" s="28"/>
      <c r="V179" s="223"/>
      <c r="W179" s="28"/>
      <c r="X179" s="28"/>
      <c r="Y179" s="28"/>
      <c r="Z179" s="28"/>
      <c r="AA179" s="28"/>
      <c r="AB179" s="28"/>
      <c r="AC179" s="28"/>
      <c r="AD179" s="28"/>
      <c r="AE179" s="28"/>
      <c r="AR179" s="152" t="s">
        <v>147</v>
      </c>
      <c r="AT179" s="152" t="s">
        <v>143</v>
      </c>
      <c r="AU179" s="152" t="s">
        <v>85</v>
      </c>
      <c r="AY179" s="16" t="s">
        <v>140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6" t="s">
        <v>85</v>
      </c>
      <c r="BK179" s="153">
        <f>ROUND(I179*H179,2)</f>
        <v>0</v>
      </c>
      <c r="BL179" s="16" t="s">
        <v>147</v>
      </c>
      <c r="BM179" s="152" t="s">
        <v>254</v>
      </c>
    </row>
    <row r="180" spans="1:65" s="13" customFormat="1">
      <c r="B180" s="154"/>
      <c r="D180" s="155" t="s">
        <v>149</v>
      </c>
      <c r="E180" s="156" t="s">
        <v>1</v>
      </c>
      <c r="F180" s="157" t="s">
        <v>255</v>
      </c>
      <c r="H180" s="158">
        <v>62.04</v>
      </c>
      <c r="L180" s="154"/>
      <c r="M180" s="159"/>
      <c r="N180" s="160"/>
      <c r="O180" s="160"/>
      <c r="P180" s="160"/>
      <c r="Q180" s="160"/>
      <c r="R180" s="160"/>
      <c r="S180" s="160"/>
      <c r="T180" s="161"/>
      <c r="V180" s="197"/>
      <c r="AT180" s="156" t="s">
        <v>149</v>
      </c>
      <c r="AU180" s="156" t="s">
        <v>85</v>
      </c>
      <c r="AV180" s="13" t="s">
        <v>85</v>
      </c>
      <c r="AW180" s="13" t="s">
        <v>28</v>
      </c>
      <c r="AX180" s="13" t="s">
        <v>80</v>
      </c>
      <c r="AY180" s="156" t="s">
        <v>140</v>
      </c>
    </row>
    <row r="181" spans="1:65" s="2" customFormat="1" ht="21.75" customHeight="1">
      <c r="A181" s="28"/>
      <c r="B181" s="140"/>
      <c r="C181" s="141" t="s">
        <v>256</v>
      </c>
      <c r="D181" s="141" t="s">
        <v>143</v>
      </c>
      <c r="E181" s="142" t="s">
        <v>257</v>
      </c>
      <c r="F181" s="143" t="s">
        <v>258</v>
      </c>
      <c r="G181" s="144" t="s">
        <v>170</v>
      </c>
      <c r="H181" s="145">
        <f>H182</f>
        <v>34.700000000000003</v>
      </c>
      <c r="I181" s="279"/>
      <c r="J181" s="146">
        <f>ROUND(I181*H181,2)</f>
        <v>0</v>
      </c>
      <c r="K181" s="147"/>
      <c r="L181" s="29"/>
      <c r="M181" s="148" t="s">
        <v>1</v>
      </c>
      <c r="N181" s="149" t="s">
        <v>38</v>
      </c>
      <c r="O181" s="150">
        <v>0.111</v>
      </c>
      <c r="P181" s="150">
        <f>O181*H181</f>
        <v>3.8517000000000006</v>
      </c>
      <c r="Q181" s="150">
        <v>1.4E-3</v>
      </c>
      <c r="R181" s="150">
        <f>Q181*H181</f>
        <v>4.8580000000000005E-2</v>
      </c>
      <c r="S181" s="150">
        <v>0</v>
      </c>
      <c r="T181" s="151">
        <f>S181*H181</f>
        <v>0</v>
      </c>
      <c r="U181" s="28"/>
      <c r="V181" s="223"/>
      <c r="W181" s="28"/>
      <c r="X181" s="28"/>
      <c r="Y181" s="28"/>
      <c r="Z181" s="28"/>
      <c r="AA181" s="28"/>
      <c r="AB181" s="28"/>
      <c r="AC181" s="28"/>
      <c r="AD181" s="28"/>
      <c r="AE181" s="28"/>
      <c r="AR181" s="152" t="s">
        <v>147</v>
      </c>
      <c r="AT181" s="152" t="s">
        <v>143</v>
      </c>
      <c r="AU181" s="152" t="s">
        <v>85</v>
      </c>
      <c r="AY181" s="16" t="s">
        <v>140</v>
      </c>
      <c r="BE181" s="153">
        <f>IF(N181="základní",J181,0)</f>
        <v>0</v>
      </c>
      <c r="BF181" s="153">
        <f>IF(N181="snížená",J181,0)</f>
        <v>0</v>
      </c>
      <c r="BG181" s="153">
        <f>IF(N181="zákl. přenesená",J181,0)</f>
        <v>0</v>
      </c>
      <c r="BH181" s="153">
        <f>IF(N181="sníž. přenesená",J181,0)</f>
        <v>0</v>
      </c>
      <c r="BI181" s="153">
        <f>IF(N181="nulová",J181,0)</f>
        <v>0</v>
      </c>
      <c r="BJ181" s="16" t="s">
        <v>85</v>
      </c>
      <c r="BK181" s="153">
        <f>ROUND(I181*H181,2)</f>
        <v>0</v>
      </c>
      <c r="BL181" s="16" t="s">
        <v>147</v>
      </c>
      <c r="BM181" s="152" t="s">
        <v>259</v>
      </c>
    </row>
    <row r="182" spans="1:65" s="13" customFormat="1" ht="22.5">
      <c r="B182" s="154"/>
      <c r="D182" s="155" t="s">
        <v>149</v>
      </c>
      <c r="E182" s="156" t="s">
        <v>1</v>
      </c>
      <c r="F182" s="157" t="s">
        <v>1134</v>
      </c>
      <c r="H182" s="158">
        <f xml:space="preserve"> 2.1+1.3+2*8.55+10.7+3.5</f>
        <v>34.700000000000003</v>
      </c>
      <c r="L182" s="154"/>
      <c r="M182" s="159"/>
      <c r="N182" s="160"/>
      <c r="O182" s="160"/>
      <c r="P182" s="160"/>
      <c r="Q182" s="160"/>
      <c r="R182" s="160"/>
      <c r="S182" s="160"/>
      <c r="T182" s="161"/>
      <c r="V182" s="197"/>
      <c r="AT182" s="156" t="s">
        <v>149</v>
      </c>
      <c r="AU182" s="156" t="s">
        <v>85</v>
      </c>
      <c r="AV182" s="13" t="s">
        <v>85</v>
      </c>
      <c r="AW182" s="13" t="s">
        <v>28</v>
      </c>
      <c r="AX182" s="13" t="s">
        <v>80</v>
      </c>
      <c r="AY182" s="156" t="s">
        <v>140</v>
      </c>
    </row>
    <row r="183" spans="1:65" s="2" customFormat="1" ht="21.75" customHeight="1">
      <c r="A183" s="28"/>
      <c r="B183" s="140"/>
      <c r="C183" s="141" t="s">
        <v>260</v>
      </c>
      <c r="D183" s="141" t="s">
        <v>143</v>
      </c>
      <c r="E183" s="142" t="s">
        <v>261</v>
      </c>
      <c r="F183" s="143" t="s">
        <v>262</v>
      </c>
      <c r="G183" s="144" t="s">
        <v>170</v>
      </c>
      <c r="H183" s="145">
        <v>26</v>
      </c>
      <c r="I183" s="279"/>
      <c r="J183" s="146">
        <f>ROUND(I183*H183,2)</f>
        <v>0</v>
      </c>
      <c r="K183" s="147"/>
      <c r="L183" s="29"/>
      <c r="M183" s="148" t="s">
        <v>1</v>
      </c>
      <c r="N183" s="149" t="s">
        <v>38</v>
      </c>
      <c r="O183" s="150">
        <v>0.35</v>
      </c>
      <c r="P183" s="150">
        <f>O183*H183</f>
        <v>9.1</v>
      </c>
      <c r="Q183" s="150">
        <v>1.575E-2</v>
      </c>
      <c r="R183" s="150">
        <f>Q183*H183</f>
        <v>0.40949999999999998</v>
      </c>
      <c r="S183" s="150">
        <v>0</v>
      </c>
      <c r="T183" s="151">
        <f>S183*H183</f>
        <v>0</v>
      </c>
      <c r="U183" s="28"/>
      <c r="V183" s="223"/>
      <c r="W183" s="28"/>
      <c r="X183" s="28"/>
      <c r="Y183" s="28"/>
      <c r="Z183" s="28"/>
      <c r="AA183" s="28"/>
      <c r="AB183" s="28"/>
      <c r="AC183" s="28"/>
      <c r="AD183" s="28"/>
      <c r="AE183" s="28"/>
      <c r="AR183" s="152" t="s">
        <v>147</v>
      </c>
      <c r="AT183" s="152" t="s">
        <v>143</v>
      </c>
      <c r="AU183" s="152" t="s">
        <v>85</v>
      </c>
      <c r="AY183" s="16" t="s">
        <v>140</v>
      </c>
      <c r="BE183" s="153">
        <f>IF(N183="základní",J183,0)</f>
        <v>0</v>
      </c>
      <c r="BF183" s="153">
        <f>IF(N183="snížená",J183,0)</f>
        <v>0</v>
      </c>
      <c r="BG183" s="153">
        <f>IF(N183="zákl. přenesená",J183,0)</f>
        <v>0</v>
      </c>
      <c r="BH183" s="153">
        <f>IF(N183="sníž. přenesená",J183,0)</f>
        <v>0</v>
      </c>
      <c r="BI183" s="153">
        <f>IF(N183="nulová",J183,0)</f>
        <v>0</v>
      </c>
      <c r="BJ183" s="16" t="s">
        <v>85</v>
      </c>
      <c r="BK183" s="153">
        <f>ROUND(I183*H183,2)</f>
        <v>0</v>
      </c>
      <c r="BL183" s="16" t="s">
        <v>147</v>
      </c>
      <c r="BM183" s="152" t="s">
        <v>263</v>
      </c>
    </row>
    <row r="184" spans="1:65" s="13" customFormat="1">
      <c r="B184" s="154"/>
      <c r="D184" s="155" t="s">
        <v>149</v>
      </c>
      <c r="E184" s="156" t="s">
        <v>1</v>
      </c>
      <c r="F184" s="157" t="s">
        <v>264</v>
      </c>
      <c r="H184" s="158">
        <v>26</v>
      </c>
      <c r="L184" s="154"/>
      <c r="M184" s="159"/>
      <c r="N184" s="160"/>
      <c r="O184" s="160"/>
      <c r="P184" s="160"/>
      <c r="Q184" s="160"/>
      <c r="R184" s="160"/>
      <c r="S184" s="160"/>
      <c r="T184" s="161"/>
      <c r="V184" s="197"/>
      <c r="AT184" s="156" t="s">
        <v>149</v>
      </c>
      <c r="AU184" s="156" t="s">
        <v>85</v>
      </c>
      <c r="AV184" s="13" t="s">
        <v>85</v>
      </c>
      <c r="AW184" s="13" t="s">
        <v>28</v>
      </c>
      <c r="AX184" s="13" t="s">
        <v>80</v>
      </c>
      <c r="AY184" s="156" t="s">
        <v>140</v>
      </c>
    </row>
    <row r="185" spans="1:65" s="2" customFormat="1" ht="21.75" customHeight="1">
      <c r="A185" s="28"/>
      <c r="B185" s="140"/>
      <c r="C185" s="141" t="s">
        <v>265</v>
      </c>
      <c r="D185" s="141" t="s">
        <v>143</v>
      </c>
      <c r="E185" s="142" t="s">
        <v>266</v>
      </c>
      <c r="F185" s="143" t="s">
        <v>267</v>
      </c>
      <c r="G185" s="144" t="s">
        <v>170</v>
      </c>
      <c r="H185" s="145">
        <v>0.85</v>
      </c>
      <c r="I185" s="279"/>
      <c r="J185" s="146">
        <f>ROUND(I185*H185,2)</f>
        <v>0</v>
      </c>
      <c r="K185" s="147"/>
      <c r="L185" s="29"/>
      <c r="M185" s="148" t="s">
        <v>1</v>
      </c>
      <c r="N185" s="149" t="s">
        <v>38</v>
      </c>
      <c r="O185" s="150">
        <v>1.379</v>
      </c>
      <c r="P185" s="150">
        <f>O185*H185</f>
        <v>1.17215</v>
      </c>
      <c r="Q185" s="150">
        <v>3.8899999999999997E-2</v>
      </c>
      <c r="R185" s="150">
        <f>Q185*H185</f>
        <v>3.3064999999999997E-2</v>
      </c>
      <c r="S185" s="150">
        <v>0</v>
      </c>
      <c r="T185" s="151">
        <f>S185*H185</f>
        <v>0</v>
      </c>
      <c r="U185" s="28"/>
      <c r="V185" s="223"/>
      <c r="W185" s="28"/>
      <c r="X185" s="28"/>
      <c r="Y185" s="28"/>
      <c r="Z185" s="28"/>
      <c r="AA185" s="28"/>
      <c r="AB185" s="28"/>
      <c r="AC185" s="28"/>
      <c r="AD185" s="28"/>
      <c r="AE185" s="28"/>
      <c r="AR185" s="152" t="s">
        <v>147</v>
      </c>
      <c r="AT185" s="152" t="s">
        <v>143</v>
      </c>
      <c r="AU185" s="152" t="s">
        <v>85</v>
      </c>
      <c r="AY185" s="16" t="s">
        <v>140</v>
      </c>
      <c r="BE185" s="153">
        <f>IF(N185="základní",J185,0)</f>
        <v>0</v>
      </c>
      <c r="BF185" s="153">
        <f>IF(N185="snížená",J185,0)</f>
        <v>0</v>
      </c>
      <c r="BG185" s="153">
        <f>IF(N185="zákl. přenesená",J185,0)</f>
        <v>0</v>
      </c>
      <c r="BH185" s="153">
        <f>IF(N185="sníž. přenesená",J185,0)</f>
        <v>0</v>
      </c>
      <c r="BI185" s="153">
        <f>IF(N185="nulová",J185,0)</f>
        <v>0</v>
      </c>
      <c r="BJ185" s="16" t="s">
        <v>85</v>
      </c>
      <c r="BK185" s="153">
        <f>ROUND(I185*H185,2)</f>
        <v>0</v>
      </c>
      <c r="BL185" s="16" t="s">
        <v>147</v>
      </c>
      <c r="BM185" s="152" t="s">
        <v>268</v>
      </c>
    </row>
    <row r="186" spans="1:65" s="13" customFormat="1">
      <c r="B186" s="154"/>
      <c r="D186" s="155" t="s">
        <v>149</v>
      </c>
      <c r="E186" s="156" t="s">
        <v>1</v>
      </c>
      <c r="F186" s="157" t="s">
        <v>269</v>
      </c>
      <c r="H186" s="158">
        <v>0.85</v>
      </c>
      <c r="L186" s="154"/>
      <c r="M186" s="159"/>
      <c r="N186" s="160"/>
      <c r="O186" s="160"/>
      <c r="P186" s="160"/>
      <c r="Q186" s="160"/>
      <c r="R186" s="160"/>
      <c r="S186" s="160"/>
      <c r="T186" s="161"/>
      <c r="V186" s="197"/>
      <c r="AT186" s="156" t="s">
        <v>149</v>
      </c>
      <c r="AU186" s="156" t="s">
        <v>85</v>
      </c>
      <c r="AV186" s="13" t="s">
        <v>85</v>
      </c>
      <c r="AW186" s="13" t="s">
        <v>28</v>
      </c>
      <c r="AX186" s="13" t="s">
        <v>80</v>
      </c>
      <c r="AY186" s="156" t="s">
        <v>140</v>
      </c>
    </row>
    <row r="187" spans="1:65" s="2" customFormat="1" ht="33" customHeight="1">
      <c r="A187" s="28"/>
      <c r="B187" s="140"/>
      <c r="C187" s="141" t="s">
        <v>270</v>
      </c>
      <c r="D187" s="141" t="s">
        <v>143</v>
      </c>
      <c r="E187" s="142" t="s">
        <v>271</v>
      </c>
      <c r="F187" s="143" t="s">
        <v>272</v>
      </c>
      <c r="G187" s="144" t="s">
        <v>153</v>
      </c>
      <c r="H187" s="145">
        <v>24</v>
      </c>
      <c r="I187" s="279"/>
      <c r="J187" s="146">
        <f>ROUND(I187*H187,2)</f>
        <v>0</v>
      </c>
      <c r="K187" s="147"/>
      <c r="L187" s="29"/>
      <c r="M187" s="148" t="s">
        <v>1</v>
      </c>
      <c r="N187" s="149" t="s">
        <v>38</v>
      </c>
      <c r="O187" s="150">
        <v>0.253</v>
      </c>
      <c r="P187" s="150">
        <f>O187*H187</f>
        <v>6.0720000000000001</v>
      </c>
      <c r="Q187" s="150">
        <v>3.7599999999999999E-3</v>
      </c>
      <c r="R187" s="150">
        <f>Q187*H187</f>
        <v>9.0240000000000001E-2</v>
      </c>
      <c r="S187" s="150">
        <v>0</v>
      </c>
      <c r="T187" s="151">
        <f>S187*H187</f>
        <v>0</v>
      </c>
      <c r="U187" s="28"/>
      <c r="V187" s="223"/>
      <c r="W187" s="28"/>
      <c r="X187" s="28"/>
      <c r="Y187" s="28"/>
      <c r="Z187" s="28"/>
      <c r="AA187" s="28"/>
      <c r="AB187" s="28"/>
      <c r="AC187" s="28"/>
      <c r="AD187" s="28"/>
      <c r="AE187" s="28"/>
      <c r="AR187" s="152" t="s">
        <v>147</v>
      </c>
      <c r="AT187" s="152" t="s">
        <v>143</v>
      </c>
      <c r="AU187" s="152" t="s">
        <v>85</v>
      </c>
      <c r="AY187" s="16" t="s">
        <v>140</v>
      </c>
      <c r="BE187" s="153">
        <f>IF(N187="základní",J187,0)</f>
        <v>0</v>
      </c>
      <c r="BF187" s="153">
        <f>IF(N187="snížená",J187,0)</f>
        <v>0</v>
      </c>
      <c r="BG187" s="153">
        <f>IF(N187="zákl. přenesená",J187,0)</f>
        <v>0</v>
      </c>
      <c r="BH187" s="153">
        <f>IF(N187="sníž. přenesená",J187,0)</f>
        <v>0</v>
      </c>
      <c r="BI187" s="153">
        <f>IF(N187="nulová",J187,0)</f>
        <v>0</v>
      </c>
      <c r="BJ187" s="16" t="s">
        <v>85</v>
      </c>
      <c r="BK187" s="153">
        <f>ROUND(I187*H187,2)</f>
        <v>0</v>
      </c>
      <c r="BL187" s="16" t="s">
        <v>147</v>
      </c>
      <c r="BM187" s="152" t="s">
        <v>273</v>
      </c>
    </row>
    <row r="188" spans="1:65" s="2" customFormat="1" ht="33" customHeight="1">
      <c r="A188" s="28"/>
      <c r="B188" s="140"/>
      <c r="C188" s="141" t="s">
        <v>274</v>
      </c>
      <c r="D188" s="141" t="s">
        <v>143</v>
      </c>
      <c r="E188" s="142" t="s">
        <v>275</v>
      </c>
      <c r="F188" s="143" t="s">
        <v>276</v>
      </c>
      <c r="G188" s="144" t="s">
        <v>153</v>
      </c>
      <c r="H188" s="145">
        <v>12</v>
      </c>
      <c r="I188" s="279"/>
      <c r="J188" s="146">
        <f>ROUND(I188*H188,2)</f>
        <v>0</v>
      </c>
      <c r="K188" s="147"/>
      <c r="L188" s="29"/>
      <c r="M188" s="148" t="s">
        <v>1</v>
      </c>
      <c r="N188" s="149" t="s">
        <v>38</v>
      </c>
      <c r="O188" s="150">
        <v>0.45200000000000001</v>
      </c>
      <c r="P188" s="150">
        <f>O188*H188</f>
        <v>5.4240000000000004</v>
      </c>
      <c r="Q188" s="150">
        <v>1.0200000000000001E-2</v>
      </c>
      <c r="R188" s="150">
        <f>Q188*H188</f>
        <v>0.12240000000000001</v>
      </c>
      <c r="S188" s="150">
        <v>0</v>
      </c>
      <c r="T188" s="151">
        <f>S188*H188</f>
        <v>0</v>
      </c>
      <c r="U188" s="28"/>
      <c r="V188" s="223"/>
      <c r="W188" s="28"/>
      <c r="X188" s="28"/>
      <c r="Y188" s="28"/>
      <c r="Z188" s="28"/>
      <c r="AA188" s="28"/>
      <c r="AB188" s="28"/>
      <c r="AC188" s="28"/>
      <c r="AD188" s="28"/>
      <c r="AE188" s="28"/>
      <c r="AR188" s="152" t="s">
        <v>147</v>
      </c>
      <c r="AT188" s="152" t="s">
        <v>143</v>
      </c>
      <c r="AU188" s="152" t="s">
        <v>85</v>
      </c>
      <c r="AY188" s="16" t="s">
        <v>140</v>
      </c>
      <c r="BE188" s="153">
        <f>IF(N188="základní",J188,0)</f>
        <v>0</v>
      </c>
      <c r="BF188" s="153">
        <f>IF(N188="snížená",J188,0)</f>
        <v>0</v>
      </c>
      <c r="BG188" s="153">
        <f>IF(N188="zákl. přenesená",J188,0)</f>
        <v>0</v>
      </c>
      <c r="BH188" s="153">
        <f>IF(N188="sníž. přenesená",J188,0)</f>
        <v>0</v>
      </c>
      <c r="BI188" s="153">
        <f>IF(N188="nulová",J188,0)</f>
        <v>0</v>
      </c>
      <c r="BJ188" s="16" t="s">
        <v>85</v>
      </c>
      <c r="BK188" s="153">
        <f>ROUND(I188*H188,2)</f>
        <v>0</v>
      </c>
      <c r="BL188" s="16" t="s">
        <v>147</v>
      </c>
      <c r="BM188" s="152" t="s">
        <v>277</v>
      </c>
    </row>
    <row r="189" spans="1:65" s="2" customFormat="1" ht="33" customHeight="1">
      <c r="A189" s="28"/>
      <c r="B189" s="140"/>
      <c r="C189" s="141" t="s">
        <v>278</v>
      </c>
      <c r="D189" s="141" t="s">
        <v>143</v>
      </c>
      <c r="E189" s="142" t="s">
        <v>279</v>
      </c>
      <c r="F189" s="143" t="s">
        <v>280</v>
      </c>
      <c r="G189" s="144" t="s">
        <v>153</v>
      </c>
      <c r="H189" s="145">
        <v>10</v>
      </c>
      <c r="I189" s="279"/>
      <c r="J189" s="146">
        <f>ROUND(I189*H189,2)</f>
        <v>0</v>
      </c>
      <c r="K189" s="147"/>
      <c r="L189" s="29"/>
      <c r="M189" s="148" t="s">
        <v>1</v>
      </c>
      <c r="N189" s="149" t="s">
        <v>38</v>
      </c>
      <c r="O189" s="150">
        <v>0.72499999999999998</v>
      </c>
      <c r="P189" s="150">
        <f>O189*H189</f>
        <v>7.25</v>
      </c>
      <c r="Q189" s="150">
        <v>4.1500000000000002E-2</v>
      </c>
      <c r="R189" s="150">
        <f>Q189*H189</f>
        <v>0.41500000000000004</v>
      </c>
      <c r="S189" s="150">
        <v>0</v>
      </c>
      <c r="T189" s="151">
        <f>S189*H189</f>
        <v>0</v>
      </c>
      <c r="U189" s="28"/>
      <c r="V189" s="223"/>
      <c r="W189" s="28"/>
      <c r="X189" s="28"/>
      <c r="Y189" s="28"/>
      <c r="Z189" s="28"/>
      <c r="AA189" s="28"/>
      <c r="AB189" s="28"/>
      <c r="AC189" s="28"/>
      <c r="AD189" s="28"/>
      <c r="AE189" s="28"/>
      <c r="AR189" s="152" t="s">
        <v>147</v>
      </c>
      <c r="AT189" s="152" t="s">
        <v>143</v>
      </c>
      <c r="AU189" s="152" t="s">
        <v>85</v>
      </c>
      <c r="AY189" s="16" t="s">
        <v>140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16" t="s">
        <v>85</v>
      </c>
      <c r="BK189" s="153">
        <f>ROUND(I189*H189,2)</f>
        <v>0</v>
      </c>
      <c r="BL189" s="16" t="s">
        <v>147</v>
      </c>
      <c r="BM189" s="152" t="s">
        <v>281</v>
      </c>
    </row>
    <row r="190" spans="1:65" s="2" customFormat="1" ht="33" customHeight="1">
      <c r="A190" s="28"/>
      <c r="B190" s="140"/>
      <c r="C190" s="141" t="s">
        <v>282</v>
      </c>
      <c r="D190" s="141" t="s">
        <v>143</v>
      </c>
      <c r="E190" s="142" t="s">
        <v>283</v>
      </c>
      <c r="F190" s="143" t="s">
        <v>284</v>
      </c>
      <c r="G190" s="144" t="s">
        <v>170</v>
      </c>
      <c r="H190" s="145">
        <v>9.94</v>
      </c>
      <c r="I190" s="279"/>
      <c r="J190" s="146">
        <f>ROUND(I190*H190,2)</f>
        <v>0</v>
      </c>
      <c r="K190" s="147"/>
      <c r="L190" s="29"/>
      <c r="M190" s="148" t="s">
        <v>1</v>
      </c>
      <c r="N190" s="149" t="s">
        <v>38</v>
      </c>
      <c r="O190" s="150">
        <v>1.355</v>
      </c>
      <c r="P190" s="150">
        <f>O190*H190</f>
        <v>13.468699999999998</v>
      </c>
      <c r="Q190" s="150">
        <v>3.3579999999999999E-2</v>
      </c>
      <c r="R190" s="150">
        <f>Q190*H190</f>
        <v>0.33378519999999995</v>
      </c>
      <c r="S190" s="150">
        <v>0</v>
      </c>
      <c r="T190" s="151">
        <f>S190*H190</f>
        <v>0</v>
      </c>
      <c r="U190" s="28"/>
      <c r="V190" s="223"/>
      <c r="W190" s="28"/>
      <c r="X190" s="28"/>
      <c r="Y190" s="28"/>
      <c r="Z190" s="28"/>
      <c r="AA190" s="28"/>
      <c r="AB190" s="28"/>
      <c r="AC190" s="28"/>
      <c r="AD190" s="28"/>
      <c r="AE190" s="28"/>
      <c r="AR190" s="152" t="s">
        <v>147</v>
      </c>
      <c r="AT190" s="152" t="s">
        <v>143</v>
      </c>
      <c r="AU190" s="152" t="s">
        <v>85</v>
      </c>
      <c r="AY190" s="16" t="s">
        <v>140</v>
      </c>
      <c r="BE190" s="153">
        <f>IF(N190="základní",J190,0)</f>
        <v>0</v>
      </c>
      <c r="BF190" s="153">
        <f>IF(N190="snížená",J190,0)</f>
        <v>0</v>
      </c>
      <c r="BG190" s="153">
        <f>IF(N190="zákl. přenesená",J190,0)</f>
        <v>0</v>
      </c>
      <c r="BH190" s="153">
        <f>IF(N190="sníž. přenesená",J190,0)</f>
        <v>0</v>
      </c>
      <c r="BI190" s="153">
        <f>IF(N190="nulová",J190,0)</f>
        <v>0</v>
      </c>
      <c r="BJ190" s="16" t="s">
        <v>85</v>
      </c>
      <c r="BK190" s="153">
        <f>ROUND(I190*H190,2)</f>
        <v>0</v>
      </c>
      <c r="BL190" s="16" t="s">
        <v>147</v>
      </c>
      <c r="BM190" s="152" t="s">
        <v>285</v>
      </c>
    </row>
    <row r="191" spans="1:65" s="13" customFormat="1">
      <c r="B191" s="154"/>
      <c r="D191" s="155" t="s">
        <v>149</v>
      </c>
      <c r="E191" s="156" t="s">
        <v>1</v>
      </c>
      <c r="F191" s="157" t="s">
        <v>286</v>
      </c>
      <c r="H191" s="158">
        <v>5.94</v>
      </c>
      <c r="L191" s="154"/>
      <c r="M191" s="159"/>
      <c r="N191" s="160"/>
      <c r="O191" s="160"/>
      <c r="P191" s="160"/>
      <c r="Q191" s="160"/>
      <c r="R191" s="160"/>
      <c r="S191" s="160"/>
      <c r="T191" s="161"/>
      <c r="V191" s="197"/>
      <c r="AT191" s="156" t="s">
        <v>149</v>
      </c>
      <c r="AU191" s="156" t="s">
        <v>85</v>
      </c>
      <c r="AV191" s="13" t="s">
        <v>85</v>
      </c>
      <c r="AW191" s="13" t="s">
        <v>28</v>
      </c>
      <c r="AX191" s="13" t="s">
        <v>72</v>
      </c>
      <c r="AY191" s="156" t="s">
        <v>140</v>
      </c>
    </row>
    <row r="192" spans="1:65" s="13" customFormat="1">
      <c r="B192" s="154"/>
      <c r="D192" s="155" t="s">
        <v>149</v>
      </c>
      <c r="E192" s="156" t="s">
        <v>1</v>
      </c>
      <c r="F192" s="157" t="s">
        <v>287</v>
      </c>
      <c r="H192" s="158">
        <v>4</v>
      </c>
      <c r="L192" s="154"/>
      <c r="M192" s="159"/>
      <c r="N192" s="160"/>
      <c r="O192" s="160"/>
      <c r="P192" s="160"/>
      <c r="Q192" s="160"/>
      <c r="R192" s="160"/>
      <c r="S192" s="160"/>
      <c r="T192" s="161"/>
      <c r="V192" s="197"/>
      <c r="AT192" s="156" t="s">
        <v>149</v>
      </c>
      <c r="AU192" s="156" t="s">
        <v>85</v>
      </c>
      <c r="AV192" s="13" t="s">
        <v>85</v>
      </c>
      <c r="AW192" s="13" t="s">
        <v>28</v>
      </c>
      <c r="AX192" s="13" t="s">
        <v>72</v>
      </c>
      <c r="AY192" s="156" t="s">
        <v>140</v>
      </c>
    </row>
    <row r="193" spans="1:65" s="14" customFormat="1">
      <c r="B193" s="172"/>
      <c r="D193" s="155" t="s">
        <v>149</v>
      </c>
      <c r="E193" s="173" t="s">
        <v>1</v>
      </c>
      <c r="F193" s="174" t="s">
        <v>288</v>
      </c>
      <c r="H193" s="175">
        <v>9.94</v>
      </c>
      <c r="L193" s="172"/>
      <c r="M193" s="176"/>
      <c r="N193" s="177"/>
      <c r="O193" s="177"/>
      <c r="P193" s="177"/>
      <c r="Q193" s="177"/>
      <c r="R193" s="177"/>
      <c r="S193" s="177"/>
      <c r="T193" s="178"/>
      <c r="V193" s="230"/>
      <c r="AT193" s="173" t="s">
        <v>149</v>
      </c>
      <c r="AU193" s="173" t="s">
        <v>85</v>
      </c>
      <c r="AV193" s="14" t="s">
        <v>147</v>
      </c>
      <c r="AW193" s="14" t="s">
        <v>28</v>
      </c>
      <c r="AX193" s="14" t="s">
        <v>80</v>
      </c>
      <c r="AY193" s="173" t="s">
        <v>140</v>
      </c>
    </row>
    <row r="194" spans="1:65" s="2" customFormat="1" ht="21.75" customHeight="1">
      <c r="A194" s="28"/>
      <c r="B194" s="140"/>
      <c r="C194" s="141" t="s">
        <v>289</v>
      </c>
      <c r="D194" s="141" t="s">
        <v>143</v>
      </c>
      <c r="E194" s="142" t="s">
        <v>290</v>
      </c>
      <c r="F194" s="143" t="s">
        <v>291</v>
      </c>
      <c r="G194" s="144" t="s">
        <v>170</v>
      </c>
      <c r="H194" s="145">
        <v>160.059</v>
      </c>
      <c r="I194" s="279"/>
      <c r="J194" s="146">
        <f>ROUND(I194*H194,2)</f>
        <v>0</v>
      </c>
      <c r="K194" s="147"/>
      <c r="L194" s="29"/>
      <c r="M194" s="148" t="s">
        <v>1</v>
      </c>
      <c r="N194" s="149" t="s">
        <v>38</v>
      </c>
      <c r="O194" s="150">
        <v>0.46600000000000003</v>
      </c>
      <c r="P194" s="150">
        <f>O194*H194</f>
        <v>74.587494000000007</v>
      </c>
      <c r="Q194" s="150">
        <v>2.8400000000000002E-2</v>
      </c>
      <c r="R194" s="150">
        <f>Q194*H194</f>
        <v>4.5456756</v>
      </c>
      <c r="S194" s="150">
        <v>0</v>
      </c>
      <c r="T194" s="151">
        <f>S194*H194</f>
        <v>0</v>
      </c>
      <c r="U194" s="28"/>
      <c r="V194" s="223"/>
      <c r="W194" s="28"/>
      <c r="X194" s="28"/>
      <c r="Y194" s="28"/>
      <c r="Z194" s="28"/>
      <c r="AA194" s="28"/>
      <c r="AB194" s="28"/>
      <c r="AC194" s="28"/>
      <c r="AD194" s="28"/>
      <c r="AE194" s="28"/>
      <c r="AR194" s="152" t="s">
        <v>147</v>
      </c>
      <c r="AT194" s="152" t="s">
        <v>143</v>
      </c>
      <c r="AU194" s="152" t="s">
        <v>85</v>
      </c>
      <c r="AY194" s="16" t="s">
        <v>140</v>
      </c>
      <c r="BE194" s="153">
        <f>IF(N194="základní",J194,0)</f>
        <v>0</v>
      </c>
      <c r="BF194" s="153">
        <f>IF(N194="snížená",J194,0)</f>
        <v>0</v>
      </c>
      <c r="BG194" s="153">
        <f>IF(N194="zákl. přenesená",J194,0)</f>
        <v>0</v>
      </c>
      <c r="BH194" s="153">
        <f>IF(N194="sníž. přenesená",J194,0)</f>
        <v>0</v>
      </c>
      <c r="BI194" s="153">
        <f>IF(N194="nulová",J194,0)</f>
        <v>0</v>
      </c>
      <c r="BJ194" s="16" t="s">
        <v>85</v>
      </c>
      <c r="BK194" s="153">
        <f>ROUND(I194*H194,2)</f>
        <v>0</v>
      </c>
      <c r="BL194" s="16" t="s">
        <v>147</v>
      </c>
      <c r="BM194" s="152" t="s">
        <v>292</v>
      </c>
    </row>
    <row r="195" spans="1:65" s="13" customFormat="1" ht="33.75">
      <c r="B195" s="154"/>
      <c r="D195" s="155" t="s">
        <v>149</v>
      </c>
      <c r="E195" s="156" t="s">
        <v>1</v>
      </c>
      <c r="F195" s="157" t="s">
        <v>293</v>
      </c>
      <c r="H195" s="158">
        <v>178.059</v>
      </c>
      <c r="L195" s="154"/>
      <c r="M195" s="159"/>
      <c r="N195" s="160"/>
      <c r="O195" s="160"/>
      <c r="P195" s="160"/>
      <c r="Q195" s="160"/>
      <c r="R195" s="160"/>
      <c r="S195" s="160"/>
      <c r="T195" s="161"/>
      <c r="V195" s="197"/>
      <c r="AT195" s="156" t="s">
        <v>149</v>
      </c>
      <c r="AU195" s="156" t="s">
        <v>85</v>
      </c>
      <c r="AV195" s="13" t="s">
        <v>85</v>
      </c>
      <c r="AW195" s="13" t="s">
        <v>28</v>
      </c>
      <c r="AX195" s="13" t="s">
        <v>72</v>
      </c>
      <c r="AY195" s="156" t="s">
        <v>140</v>
      </c>
    </row>
    <row r="196" spans="1:65" s="13" customFormat="1">
      <c r="B196" s="154"/>
      <c r="D196" s="155" t="s">
        <v>149</v>
      </c>
      <c r="E196" s="156" t="s">
        <v>1</v>
      </c>
      <c r="F196" s="157" t="s">
        <v>294</v>
      </c>
      <c r="H196" s="158">
        <v>-18</v>
      </c>
      <c r="L196" s="154"/>
      <c r="M196" s="159"/>
      <c r="N196" s="160"/>
      <c r="O196" s="160"/>
      <c r="P196" s="160"/>
      <c r="Q196" s="160"/>
      <c r="R196" s="160"/>
      <c r="S196" s="160"/>
      <c r="T196" s="161"/>
      <c r="V196" s="197"/>
      <c r="AT196" s="156" t="s">
        <v>149</v>
      </c>
      <c r="AU196" s="156" t="s">
        <v>85</v>
      </c>
      <c r="AV196" s="13" t="s">
        <v>85</v>
      </c>
      <c r="AW196" s="13" t="s">
        <v>28</v>
      </c>
      <c r="AX196" s="13" t="s">
        <v>72</v>
      </c>
      <c r="AY196" s="156" t="s">
        <v>140</v>
      </c>
    </row>
    <row r="197" spans="1:65" s="14" customFormat="1">
      <c r="B197" s="172"/>
      <c r="D197" s="155" t="s">
        <v>149</v>
      </c>
      <c r="E197" s="173" t="s">
        <v>1</v>
      </c>
      <c r="F197" s="174" t="s">
        <v>288</v>
      </c>
      <c r="H197" s="175">
        <v>160.059</v>
      </c>
      <c r="L197" s="172"/>
      <c r="M197" s="176"/>
      <c r="N197" s="177"/>
      <c r="O197" s="177"/>
      <c r="P197" s="177"/>
      <c r="Q197" s="177"/>
      <c r="R197" s="177"/>
      <c r="S197" s="177"/>
      <c r="T197" s="178"/>
      <c r="V197" s="230"/>
      <c r="AT197" s="173" t="s">
        <v>149</v>
      </c>
      <c r="AU197" s="173" t="s">
        <v>85</v>
      </c>
      <c r="AV197" s="14" t="s">
        <v>147</v>
      </c>
      <c r="AW197" s="14" t="s">
        <v>28</v>
      </c>
      <c r="AX197" s="14" t="s">
        <v>80</v>
      </c>
      <c r="AY197" s="173" t="s">
        <v>140</v>
      </c>
    </row>
    <row r="198" spans="1:65" s="2" customFormat="1" ht="33" customHeight="1">
      <c r="A198" s="28"/>
      <c r="B198" s="140"/>
      <c r="C198" s="141" t="s">
        <v>295</v>
      </c>
      <c r="D198" s="141" t="s">
        <v>143</v>
      </c>
      <c r="E198" s="142" t="s">
        <v>296</v>
      </c>
      <c r="F198" s="143" t="s">
        <v>297</v>
      </c>
      <c r="G198" s="144" t="s">
        <v>181</v>
      </c>
      <c r="H198" s="145">
        <v>94</v>
      </c>
      <c r="I198" s="279"/>
      <c r="J198" s="146">
        <f>ROUND(I198*H198,2)</f>
        <v>0</v>
      </c>
      <c r="K198" s="147"/>
      <c r="L198" s="29"/>
      <c r="M198" s="148" t="s">
        <v>1</v>
      </c>
      <c r="N198" s="149" t="s">
        <v>38</v>
      </c>
      <c r="O198" s="150">
        <v>0.37</v>
      </c>
      <c r="P198" s="150">
        <f>O198*H198</f>
        <v>34.78</v>
      </c>
      <c r="Q198" s="150">
        <v>1.5E-3</v>
      </c>
      <c r="R198" s="150">
        <f>Q198*H198</f>
        <v>0.14100000000000001</v>
      </c>
      <c r="S198" s="150">
        <v>0</v>
      </c>
      <c r="T198" s="151">
        <f>S198*H198</f>
        <v>0</v>
      </c>
      <c r="U198" s="28"/>
      <c r="V198" s="223"/>
      <c r="W198" s="28"/>
      <c r="X198" s="28"/>
      <c r="Y198" s="28"/>
      <c r="Z198" s="28"/>
      <c r="AA198" s="28"/>
      <c r="AB198" s="28"/>
      <c r="AC198" s="28"/>
      <c r="AD198" s="28"/>
      <c r="AE198" s="28"/>
      <c r="AR198" s="152" t="s">
        <v>147</v>
      </c>
      <c r="AT198" s="152" t="s">
        <v>143</v>
      </c>
      <c r="AU198" s="152" t="s">
        <v>85</v>
      </c>
      <c r="AY198" s="16" t="s">
        <v>140</v>
      </c>
      <c r="BE198" s="153">
        <f>IF(N198="základní",J198,0)</f>
        <v>0</v>
      </c>
      <c r="BF198" s="153">
        <f>IF(N198="snížená",J198,0)</f>
        <v>0</v>
      </c>
      <c r="BG198" s="153">
        <f>IF(N198="zákl. přenesená",J198,0)</f>
        <v>0</v>
      </c>
      <c r="BH198" s="153">
        <f>IF(N198="sníž. přenesená",J198,0)</f>
        <v>0</v>
      </c>
      <c r="BI198" s="153">
        <f>IF(N198="nulová",J198,0)</f>
        <v>0</v>
      </c>
      <c r="BJ198" s="16" t="s">
        <v>85</v>
      </c>
      <c r="BK198" s="153">
        <f>ROUND(I198*H198,2)</f>
        <v>0</v>
      </c>
      <c r="BL198" s="16" t="s">
        <v>147</v>
      </c>
      <c r="BM198" s="152" t="s">
        <v>298</v>
      </c>
    </row>
    <row r="199" spans="1:65" s="2" customFormat="1" ht="21.75" customHeight="1">
      <c r="A199" s="28"/>
      <c r="B199" s="140"/>
      <c r="C199" s="141" t="s">
        <v>299</v>
      </c>
      <c r="D199" s="141" t="s">
        <v>143</v>
      </c>
      <c r="E199" s="142" t="s">
        <v>300</v>
      </c>
      <c r="F199" s="143" t="s">
        <v>301</v>
      </c>
      <c r="G199" s="144" t="s">
        <v>170</v>
      </c>
      <c r="H199" s="145">
        <v>34</v>
      </c>
      <c r="I199" s="279"/>
      <c r="J199" s="146">
        <f>ROUND(I199*H199,2)</f>
        <v>0</v>
      </c>
      <c r="K199" s="147"/>
      <c r="L199" s="29"/>
      <c r="M199" s="148" t="s">
        <v>1</v>
      </c>
      <c r="N199" s="149" t="s">
        <v>38</v>
      </c>
      <c r="O199" s="150">
        <v>9.0999999999999998E-2</v>
      </c>
      <c r="P199" s="150">
        <f>O199*H199</f>
        <v>3.0939999999999999</v>
      </c>
      <c r="Q199" s="150">
        <v>2.2000000000000001E-4</v>
      </c>
      <c r="R199" s="150">
        <f>Q199*H199</f>
        <v>7.4800000000000005E-3</v>
      </c>
      <c r="S199" s="150">
        <v>2E-3</v>
      </c>
      <c r="T199" s="151">
        <f>S199*H199</f>
        <v>6.8000000000000005E-2</v>
      </c>
      <c r="U199" s="28"/>
      <c r="V199" s="223"/>
      <c r="W199" s="28"/>
      <c r="X199" s="28"/>
      <c r="Y199" s="28"/>
      <c r="Z199" s="28"/>
      <c r="AA199" s="28"/>
      <c r="AB199" s="28"/>
      <c r="AC199" s="28"/>
      <c r="AD199" s="28"/>
      <c r="AE199" s="28"/>
      <c r="AR199" s="152" t="s">
        <v>147</v>
      </c>
      <c r="AT199" s="152" t="s">
        <v>143</v>
      </c>
      <c r="AU199" s="152" t="s">
        <v>85</v>
      </c>
      <c r="AY199" s="16" t="s">
        <v>140</v>
      </c>
      <c r="BE199" s="153">
        <f>IF(N199="základní",J199,0)</f>
        <v>0</v>
      </c>
      <c r="BF199" s="153">
        <f>IF(N199="snížená",J199,0)</f>
        <v>0</v>
      </c>
      <c r="BG199" s="153">
        <f>IF(N199="zákl. přenesená",J199,0)</f>
        <v>0</v>
      </c>
      <c r="BH199" s="153">
        <f>IF(N199="sníž. přenesená",J199,0)</f>
        <v>0</v>
      </c>
      <c r="BI199" s="153">
        <f>IF(N199="nulová",J199,0)</f>
        <v>0</v>
      </c>
      <c r="BJ199" s="16" t="s">
        <v>85</v>
      </c>
      <c r="BK199" s="153">
        <f>ROUND(I199*H199,2)</f>
        <v>0</v>
      </c>
      <c r="BL199" s="16" t="s">
        <v>147</v>
      </c>
      <c r="BM199" s="152" t="s">
        <v>302</v>
      </c>
    </row>
    <row r="200" spans="1:65" s="2" customFormat="1" ht="16.5" customHeight="1">
      <c r="A200" s="28"/>
      <c r="B200" s="140"/>
      <c r="C200" s="141" t="s">
        <v>303</v>
      </c>
      <c r="D200" s="141" t="s">
        <v>143</v>
      </c>
      <c r="E200" s="142" t="s">
        <v>304</v>
      </c>
      <c r="F200" s="143" t="s">
        <v>305</v>
      </c>
      <c r="G200" s="144" t="s">
        <v>181</v>
      </c>
      <c r="H200" s="145">
        <v>13.2</v>
      </c>
      <c r="I200" s="279"/>
      <c r="J200" s="146">
        <f>ROUND(I200*H200,2)</f>
        <v>0</v>
      </c>
      <c r="K200" s="147"/>
      <c r="L200" s="29"/>
      <c r="M200" s="148" t="s">
        <v>1</v>
      </c>
      <c r="N200" s="149" t="s">
        <v>38</v>
      </c>
      <c r="O200" s="150">
        <v>0.14000000000000001</v>
      </c>
      <c r="P200" s="150">
        <f>O200*H200</f>
        <v>1.8480000000000001</v>
      </c>
      <c r="Q200" s="150">
        <v>2.5000000000000001E-4</v>
      </c>
      <c r="R200" s="150">
        <f>Q200*H200</f>
        <v>3.3E-3</v>
      </c>
      <c r="S200" s="150">
        <v>0</v>
      </c>
      <c r="T200" s="151">
        <f>S200*H200</f>
        <v>0</v>
      </c>
      <c r="U200" s="28"/>
      <c r="V200" s="223"/>
      <c r="W200" s="28"/>
      <c r="X200" s="28"/>
      <c r="Y200" s="28"/>
      <c r="Z200" s="28"/>
      <c r="AA200" s="28"/>
      <c r="AB200" s="28"/>
      <c r="AC200" s="28"/>
      <c r="AD200" s="28"/>
      <c r="AE200" s="28"/>
      <c r="AR200" s="152" t="s">
        <v>147</v>
      </c>
      <c r="AT200" s="152" t="s">
        <v>143</v>
      </c>
      <c r="AU200" s="152" t="s">
        <v>85</v>
      </c>
      <c r="AY200" s="16" t="s">
        <v>140</v>
      </c>
      <c r="BE200" s="153">
        <f>IF(N200="základní",J200,0)</f>
        <v>0</v>
      </c>
      <c r="BF200" s="153">
        <f>IF(N200="snížená",J200,0)</f>
        <v>0</v>
      </c>
      <c r="BG200" s="153">
        <f>IF(N200="zákl. přenesená",J200,0)</f>
        <v>0</v>
      </c>
      <c r="BH200" s="153">
        <f>IF(N200="sníž. přenesená",J200,0)</f>
        <v>0</v>
      </c>
      <c r="BI200" s="153">
        <f>IF(N200="nulová",J200,0)</f>
        <v>0</v>
      </c>
      <c r="BJ200" s="16" t="s">
        <v>85</v>
      </c>
      <c r="BK200" s="153">
        <f>ROUND(I200*H200,2)</f>
        <v>0</v>
      </c>
      <c r="BL200" s="16" t="s">
        <v>147</v>
      </c>
      <c r="BM200" s="152" t="s">
        <v>306</v>
      </c>
    </row>
    <row r="201" spans="1:65" s="13" customFormat="1">
      <c r="B201" s="154"/>
      <c r="D201" s="155" t="s">
        <v>149</v>
      </c>
      <c r="E201" s="156" t="s">
        <v>1</v>
      </c>
      <c r="F201" s="157" t="s">
        <v>307</v>
      </c>
      <c r="H201" s="158">
        <v>13.2</v>
      </c>
      <c r="L201" s="154"/>
      <c r="M201" s="159"/>
      <c r="N201" s="160"/>
      <c r="O201" s="160"/>
      <c r="P201" s="160"/>
      <c r="Q201" s="160"/>
      <c r="R201" s="160"/>
      <c r="S201" s="160"/>
      <c r="T201" s="161"/>
      <c r="V201" s="197"/>
      <c r="AT201" s="156" t="s">
        <v>149</v>
      </c>
      <c r="AU201" s="156" t="s">
        <v>85</v>
      </c>
      <c r="AV201" s="13" t="s">
        <v>85</v>
      </c>
      <c r="AW201" s="13" t="s">
        <v>28</v>
      </c>
      <c r="AX201" s="13" t="s">
        <v>80</v>
      </c>
      <c r="AY201" s="156" t="s">
        <v>140</v>
      </c>
    </row>
    <row r="202" spans="1:65" s="2" customFormat="1" ht="21.75" customHeight="1">
      <c r="A202" s="28"/>
      <c r="B202" s="140"/>
      <c r="C202" s="162" t="s">
        <v>308</v>
      </c>
      <c r="D202" s="162" t="s">
        <v>161</v>
      </c>
      <c r="E202" s="163" t="s">
        <v>309</v>
      </c>
      <c r="F202" s="164" t="s">
        <v>310</v>
      </c>
      <c r="G202" s="165" t="s">
        <v>181</v>
      </c>
      <c r="H202" s="166">
        <v>21</v>
      </c>
      <c r="I202" s="281"/>
      <c r="J202" s="167">
        <f>ROUND(I202*H202,2)</f>
        <v>0</v>
      </c>
      <c r="K202" s="168"/>
      <c r="L202" s="169"/>
      <c r="M202" s="170" t="s">
        <v>1</v>
      </c>
      <c r="N202" s="171" t="s">
        <v>38</v>
      </c>
      <c r="O202" s="150">
        <v>0</v>
      </c>
      <c r="P202" s="150">
        <f>O202*H202</f>
        <v>0</v>
      </c>
      <c r="Q202" s="150">
        <v>4.0000000000000003E-5</v>
      </c>
      <c r="R202" s="150">
        <f>Q202*H202</f>
        <v>8.4000000000000003E-4</v>
      </c>
      <c r="S202" s="150">
        <v>0</v>
      </c>
      <c r="T202" s="151">
        <f>S202*H202</f>
        <v>0</v>
      </c>
      <c r="U202" s="28"/>
      <c r="V202" s="223"/>
      <c r="W202" s="28"/>
      <c r="X202" s="28"/>
      <c r="Y202" s="28"/>
      <c r="Z202" s="28"/>
      <c r="AA202" s="28"/>
      <c r="AB202" s="28"/>
      <c r="AC202" s="28"/>
      <c r="AD202" s="28"/>
      <c r="AE202" s="28"/>
      <c r="AR202" s="152" t="s">
        <v>164</v>
      </c>
      <c r="AT202" s="152" t="s">
        <v>161</v>
      </c>
      <c r="AU202" s="152" t="s">
        <v>85</v>
      </c>
      <c r="AY202" s="16" t="s">
        <v>140</v>
      </c>
      <c r="BE202" s="153">
        <f>IF(N202="základní",J202,0)</f>
        <v>0</v>
      </c>
      <c r="BF202" s="153">
        <f>IF(N202="snížená",J202,0)</f>
        <v>0</v>
      </c>
      <c r="BG202" s="153">
        <f>IF(N202="zákl. přenesená",J202,0)</f>
        <v>0</v>
      </c>
      <c r="BH202" s="153">
        <f>IF(N202="sníž. přenesená",J202,0)</f>
        <v>0</v>
      </c>
      <c r="BI202" s="153">
        <f>IF(N202="nulová",J202,0)</f>
        <v>0</v>
      </c>
      <c r="BJ202" s="16" t="s">
        <v>85</v>
      </c>
      <c r="BK202" s="153">
        <f>ROUND(I202*H202,2)</f>
        <v>0</v>
      </c>
      <c r="BL202" s="16" t="s">
        <v>147</v>
      </c>
      <c r="BM202" s="152" t="s">
        <v>311</v>
      </c>
    </row>
    <row r="203" spans="1:65" s="13" customFormat="1">
      <c r="B203" s="154"/>
      <c r="D203" s="155" t="s">
        <v>149</v>
      </c>
      <c r="F203" s="157" t="s">
        <v>312</v>
      </c>
      <c r="H203" s="158">
        <v>21</v>
      </c>
      <c r="L203" s="154"/>
      <c r="M203" s="159"/>
      <c r="N203" s="160"/>
      <c r="O203" s="160"/>
      <c r="P203" s="160"/>
      <c r="Q203" s="160"/>
      <c r="R203" s="160"/>
      <c r="S203" s="160"/>
      <c r="T203" s="161"/>
      <c r="V203" s="197"/>
      <c r="AT203" s="156" t="s">
        <v>149</v>
      </c>
      <c r="AU203" s="156" t="s">
        <v>85</v>
      </c>
      <c r="AV203" s="13" t="s">
        <v>85</v>
      </c>
      <c r="AW203" s="13" t="s">
        <v>3</v>
      </c>
      <c r="AX203" s="13" t="s">
        <v>80</v>
      </c>
      <c r="AY203" s="156" t="s">
        <v>140</v>
      </c>
    </row>
    <row r="204" spans="1:65" s="2" customFormat="1" ht="21.75" customHeight="1">
      <c r="A204" s="28"/>
      <c r="B204" s="140"/>
      <c r="C204" s="141" t="s">
        <v>313</v>
      </c>
      <c r="D204" s="141" t="s">
        <v>143</v>
      </c>
      <c r="E204" s="142" t="s">
        <v>314</v>
      </c>
      <c r="F204" s="143" t="s">
        <v>315</v>
      </c>
      <c r="G204" s="144" t="s">
        <v>170</v>
      </c>
      <c r="H204" s="145">
        <v>12</v>
      </c>
      <c r="I204" s="279"/>
      <c r="J204" s="146">
        <f>ROUND(I204*H204,2)</f>
        <v>0</v>
      </c>
      <c r="K204" s="147"/>
      <c r="L204" s="29"/>
      <c r="M204" s="148" t="s">
        <v>1</v>
      </c>
      <c r="N204" s="149" t="s">
        <v>38</v>
      </c>
      <c r="O204" s="150">
        <v>0.06</v>
      </c>
      <c r="P204" s="150">
        <f>O204*H204</f>
        <v>0.72</v>
      </c>
      <c r="Q204" s="150">
        <v>1.2E-4</v>
      </c>
      <c r="R204" s="150">
        <f>Q204*H204</f>
        <v>1.4400000000000001E-3</v>
      </c>
      <c r="S204" s="150">
        <v>0</v>
      </c>
      <c r="T204" s="151">
        <f>S204*H204</f>
        <v>0</v>
      </c>
      <c r="U204" s="28"/>
      <c r="V204" s="223"/>
      <c r="W204" s="28"/>
      <c r="X204" s="28"/>
      <c r="Y204" s="28"/>
      <c r="Z204" s="28"/>
      <c r="AA204" s="28"/>
      <c r="AB204" s="28"/>
      <c r="AC204" s="28"/>
      <c r="AD204" s="28"/>
      <c r="AE204" s="28"/>
      <c r="AR204" s="152" t="s">
        <v>147</v>
      </c>
      <c r="AT204" s="152" t="s">
        <v>143</v>
      </c>
      <c r="AU204" s="152" t="s">
        <v>85</v>
      </c>
      <c r="AY204" s="16" t="s">
        <v>140</v>
      </c>
      <c r="BE204" s="153">
        <f>IF(N204="základní",J204,0)</f>
        <v>0</v>
      </c>
      <c r="BF204" s="153">
        <f>IF(N204="snížená",J204,0)</f>
        <v>0</v>
      </c>
      <c r="BG204" s="153">
        <f>IF(N204="zákl. přenesená",J204,0)</f>
        <v>0</v>
      </c>
      <c r="BH204" s="153">
        <f>IF(N204="sníž. přenesená",J204,0)</f>
        <v>0</v>
      </c>
      <c r="BI204" s="153">
        <f>IF(N204="nulová",J204,0)</f>
        <v>0</v>
      </c>
      <c r="BJ204" s="16" t="s">
        <v>85</v>
      </c>
      <c r="BK204" s="153">
        <f>ROUND(I204*H204,2)</f>
        <v>0</v>
      </c>
      <c r="BL204" s="16" t="s">
        <v>147</v>
      </c>
      <c r="BM204" s="152" t="s">
        <v>316</v>
      </c>
    </row>
    <row r="205" spans="1:65" s="13" customFormat="1">
      <c r="B205" s="154"/>
      <c r="D205" s="155" t="s">
        <v>149</v>
      </c>
      <c r="E205" s="156" t="s">
        <v>1</v>
      </c>
      <c r="F205" s="157" t="s">
        <v>317</v>
      </c>
      <c r="H205" s="158">
        <v>12</v>
      </c>
      <c r="L205" s="154"/>
      <c r="M205" s="159"/>
      <c r="N205" s="160"/>
      <c r="O205" s="160"/>
      <c r="P205" s="160"/>
      <c r="Q205" s="160"/>
      <c r="R205" s="160"/>
      <c r="S205" s="160"/>
      <c r="T205" s="161"/>
      <c r="V205" s="197"/>
      <c r="AT205" s="156" t="s">
        <v>149</v>
      </c>
      <c r="AU205" s="156" t="s">
        <v>85</v>
      </c>
      <c r="AV205" s="13" t="s">
        <v>85</v>
      </c>
      <c r="AW205" s="13" t="s">
        <v>28</v>
      </c>
      <c r="AX205" s="13" t="s">
        <v>80</v>
      </c>
      <c r="AY205" s="156" t="s">
        <v>140</v>
      </c>
    </row>
    <row r="206" spans="1:65" s="2" customFormat="1" ht="21.75" customHeight="1">
      <c r="A206" s="28"/>
      <c r="B206" s="140"/>
      <c r="C206" s="141" t="s">
        <v>318</v>
      </c>
      <c r="D206" s="141" t="s">
        <v>143</v>
      </c>
      <c r="E206" s="142" t="s">
        <v>319</v>
      </c>
      <c r="F206" s="143" t="s">
        <v>320</v>
      </c>
      <c r="G206" s="144" t="s">
        <v>146</v>
      </c>
      <c r="H206" s="145">
        <v>0.54800000000000004</v>
      </c>
      <c r="I206" s="279"/>
      <c r="J206" s="146">
        <f>ROUND(I206*H206,2)</f>
        <v>0</v>
      </c>
      <c r="K206" s="147"/>
      <c r="L206" s="29"/>
      <c r="M206" s="148" t="s">
        <v>1</v>
      </c>
      <c r="N206" s="149" t="s">
        <v>38</v>
      </c>
      <c r="O206" s="150">
        <v>3.2130000000000001</v>
      </c>
      <c r="P206" s="150">
        <f>O206*H206</f>
        <v>1.7607240000000002</v>
      </c>
      <c r="Q206" s="150">
        <v>2.2563399999999998</v>
      </c>
      <c r="R206" s="150">
        <f>Q206*H206</f>
        <v>1.2364743199999999</v>
      </c>
      <c r="S206" s="150">
        <v>0</v>
      </c>
      <c r="T206" s="151">
        <f>S206*H206</f>
        <v>0</v>
      </c>
      <c r="U206" s="28"/>
      <c r="V206" s="223"/>
      <c r="W206" s="28"/>
      <c r="X206" s="28"/>
      <c r="Y206" s="28"/>
      <c r="Z206" s="28"/>
      <c r="AA206" s="28"/>
      <c r="AB206" s="28"/>
      <c r="AC206" s="28"/>
      <c r="AD206" s="28"/>
      <c r="AE206" s="28"/>
      <c r="AR206" s="152" t="s">
        <v>147</v>
      </c>
      <c r="AT206" s="152" t="s">
        <v>143</v>
      </c>
      <c r="AU206" s="152" t="s">
        <v>85</v>
      </c>
      <c r="AY206" s="16" t="s">
        <v>140</v>
      </c>
      <c r="BE206" s="153">
        <f>IF(N206="základní",J206,0)</f>
        <v>0</v>
      </c>
      <c r="BF206" s="153">
        <f>IF(N206="snížená",J206,0)</f>
        <v>0</v>
      </c>
      <c r="BG206" s="153">
        <f>IF(N206="zákl. přenesená",J206,0)</f>
        <v>0</v>
      </c>
      <c r="BH206" s="153">
        <f>IF(N206="sníž. přenesená",J206,0)</f>
        <v>0</v>
      </c>
      <c r="BI206" s="153">
        <f>IF(N206="nulová",J206,0)</f>
        <v>0</v>
      </c>
      <c r="BJ206" s="16" t="s">
        <v>85</v>
      </c>
      <c r="BK206" s="153">
        <f>ROUND(I206*H206,2)</f>
        <v>0</v>
      </c>
      <c r="BL206" s="16" t="s">
        <v>147</v>
      </c>
      <c r="BM206" s="152" t="s">
        <v>321</v>
      </c>
    </row>
    <row r="207" spans="1:65" s="13" customFormat="1">
      <c r="B207" s="154"/>
      <c r="D207" s="155" t="s">
        <v>149</v>
      </c>
      <c r="E207" s="156" t="s">
        <v>1</v>
      </c>
      <c r="F207" s="157" t="s">
        <v>322</v>
      </c>
      <c r="H207" s="158">
        <v>0.33600000000000002</v>
      </c>
      <c r="L207" s="154"/>
      <c r="M207" s="159"/>
      <c r="N207" s="160"/>
      <c r="O207" s="160"/>
      <c r="P207" s="160"/>
      <c r="Q207" s="160"/>
      <c r="R207" s="160"/>
      <c r="S207" s="160"/>
      <c r="T207" s="161"/>
      <c r="V207" s="197"/>
      <c r="AT207" s="156" t="s">
        <v>149</v>
      </c>
      <c r="AU207" s="156" t="s">
        <v>85</v>
      </c>
      <c r="AV207" s="13" t="s">
        <v>85</v>
      </c>
      <c r="AW207" s="13" t="s">
        <v>28</v>
      </c>
      <c r="AX207" s="13" t="s">
        <v>72</v>
      </c>
      <c r="AY207" s="156" t="s">
        <v>140</v>
      </c>
    </row>
    <row r="208" spans="1:65" s="13" customFormat="1">
      <c r="B208" s="154"/>
      <c r="D208" s="155" t="s">
        <v>149</v>
      </c>
      <c r="E208" s="156" t="s">
        <v>1</v>
      </c>
      <c r="F208" s="157" t="s">
        <v>323</v>
      </c>
      <c r="H208" s="158">
        <v>0.13200000000000001</v>
      </c>
      <c r="L208" s="154"/>
      <c r="M208" s="159"/>
      <c r="N208" s="160"/>
      <c r="O208" s="160"/>
      <c r="P208" s="160"/>
      <c r="Q208" s="160"/>
      <c r="R208" s="160"/>
      <c r="S208" s="160"/>
      <c r="T208" s="161"/>
      <c r="V208" s="197"/>
      <c r="AT208" s="156" t="s">
        <v>149</v>
      </c>
      <c r="AU208" s="156" t="s">
        <v>85</v>
      </c>
      <c r="AV208" s="13" t="s">
        <v>85</v>
      </c>
      <c r="AW208" s="13" t="s">
        <v>28</v>
      </c>
      <c r="AX208" s="13" t="s">
        <v>72</v>
      </c>
      <c r="AY208" s="156" t="s">
        <v>140</v>
      </c>
    </row>
    <row r="209" spans="1:65" s="13" customFormat="1">
      <c r="B209" s="154"/>
      <c r="D209" s="155" t="s">
        <v>149</v>
      </c>
      <c r="E209" s="156" t="s">
        <v>1</v>
      </c>
      <c r="F209" s="157" t="s">
        <v>324</v>
      </c>
      <c r="H209" s="158">
        <v>0.08</v>
      </c>
      <c r="L209" s="154"/>
      <c r="M209" s="159"/>
      <c r="N209" s="160"/>
      <c r="O209" s="160"/>
      <c r="P209" s="160"/>
      <c r="Q209" s="160"/>
      <c r="R209" s="160"/>
      <c r="S209" s="160"/>
      <c r="T209" s="161"/>
      <c r="V209" s="197"/>
      <c r="AT209" s="156" t="s">
        <v>149</v>
      </c>
      <c r="AU209" s="156" t="s">
        <v>85</v>
      </c>
      <c r="AV209" s="13" t="s">
        <v>85</v>
      </c>
      <c r="AW209" s="13" t="s">
        <v>28</v>
      </c>
      <c r="AX209" s="13" t="s">
        <v>72</v>
      </c>
      <c r="AY209" s="156" t="s">
        <v>140</v>
      </c>
    </row>
    <row r="210" spans="1:65" s="14" customFormat="1">
      <c r="B210" s="172"/>
      <c r="D210" s="155" t="s">
        <v>149</v>
      </c>
      <c r="E210" s="173" t="s">
        <v>1</v>
      </c>
      <c r="F210" s="174" t="s">
        <v>288</v>
      </c>
      <c r="H210" s="175">
        <v>0.54800000000000004</v>
      </c>
      <c r="L210" s="172"/>
      <c r="M210" s="176"/>
      <c r="N210" s="177"/>
      <c r="O210" s="177"/>
      <c r="P210" s="177"/>
      <c r="Q210" s="177"/>
      <c r="R210" s="177"/>
      <c r="S210" s="177"/>
      <c r="T210" s="178"/>
      <c r="V210" s="230"/>
      <c r="AT210" s="173" t="s">
        <v>149</v>
      </c>
      <c r="AU210" s="173" t="s">
        <v>85</v>
      </c>
      <c r="AV210" s="14" t="s">
        <v>147</v>
      </c>
      <c r="AW210" s="14" t="s">
        <v>28</v>
      </c>
      <c r="AX210" s="14" t="s">
        <v>80</v>
      </c>
      <c r="AY210" s="173" t="s">
        <v>140</v>
      </c>
    </row>
    <row r="211" spans="1:65" s="2" customFormat="1" ht="21.75" customHeight="1">
      <c r="A211" s="28"/>
      <c r="B211" s="140"/>
      <c r="C211" s="141" t="s">
        <v>325</v>
      </c>
      <c r="D211" s="141" t="s">
        <v>143</v>
      </c>
      <c r="E211" s="142" t="s">
        <v>326</v>
      </c>
      <c r="F211" s="143" t="s">
        <v>327</v>
      </c>
      <c r="G211" s="144" t="s">
        <v>146</v>
      </c>
      <c r="H211" s="145">
        <v>0.54800000000000004</v>
      </c>
      <c r="I211" s="279"/>
      <c r="J211" s="146">
        <f>ROUND(I211*H211,2)</f>
        <v>0</v>
      </c>
      <c r="K211" s="147"/>
      <c r="L211" s="29"/>
      <c r="M211" s="148" t="s">
        <v>1</v>
      </c>
      <c r="N211" s="149" t="s">
        <v>38</v>
      </c>
      <c r="O211" s="150">
        <v>2.7</v>
      </c>
      <c r="P211" s="150">
        <f>O211*H211</f>
        <v>1.4796000000000002</v>
      </c>
      <c r="Q211" s="150">
        <v>0</v>
      </c>
      <c r="R211" s="150">
        <f>Q211*H211</f>
        <v>0</v>
      </c>
      <c r="S211" s="150">
        <v>0</v>
      </c>
      <c r="T211" s="151">
        <f>S211*H211</f>
        <v>0</v>
      </c>
      <c r="U211" s="28"/>
      <c r="V211" s="223"/>
      <c r="W211" s="28"/>
      <c r="X211" s="28"/>
      <c r="Y211" s="28"/>
      <c r="Z211" s="28"/>
      <c r="AA211" s="28"/>
      <c r="AB211" s="28"/>
      <c r="AC211" s="28"/>
      <c r="AD211" s="28"/>
      <c r="AE211" s="28"/>
      <c r="AR211" s="152" t="s">
        <v>147</v>
      </c>
      <c r="AT211" s="152" t="s">
        <v>143</v>
      </c>
      <c r="AU211" s="152" t="s">
        <v>85</v>
      </c>
      <c r="AY211" s="16" t="s">
        <v>140</v>
      </c>
      <c r="BE211" s="153">
        <f>IF(N211="základní",J211,0)</f>
        <v>0</v>
      </c>
      <c r="BF211" s="153">
        <f>IF(N211="snížená",J211,0)</f>
        <v>0</v>
      </c>
      <c r="BG211" s="153">
        <f>IF(N211="zákl. přenesená",J211,0)</f>
        <v>0</v>
      </c>
      <c r="BH211" s="153">
        <f>IF(N211="sníž. přenesená",J211,0)</f>
        <v>0</v>
      </c>
      <c r="BI211" s="153">
        <f>IF(N211="nulová",J211,0)</f>
        <v>0</v>
      </c>
      <c r="BJ211" s="16" t="s">
        <v>85</v>
      </c>
      <c r="BK211" s="153">
        <f>ROUND(I211*H211,2)</f>
        <v>0</v>
      </c>
      <c r="BL211" s="16" t="s">
        <v>147</v>
      </c>
      <c r="BM211" s="152" t="s">
        <v>328</v>
      </c>
    </row>
    <row r="212" spans="1:65" s="2" customFormat="1" ht="21.75" customHeight="1">
      <c r="A212" s="28"/>
      <c r="B212" s="140"/>
      <c r="C212" s="141" t="s">
        <v>329</v>
      </c>
      <c r="D212" s="141" t="s">
        <v>143</v>
      </c>
      <c r="E212" s="142" t="s">
        <v>330</v>
      </c>
      <c r="F212" s="143" t="s">
        <v>331</v>
      </c>
      <c r="G212" s="144" t="s">
        <v>146</v>
      </c>
      <c r="H212" s="145">
        <v>0.54800000000000004</v>
      </c>
      <c r="I212" s="279"/>
      <c r="J212" s="146">
        <f>ROUND(I212*H212,2)</f>
        <v>0</v>
      </c>
      <c r="K212" s="147"/>
      <c r="L212" s="29"/>
      <c r="M212" s="148" t="s">
        <v>1</v>
      </c>
      <c r="N212" s="149" t="s">
        <v>38</v>
      </c>
      <c r="O212" s="150">
        <v>0.82</v>
      </c>
      <c r="P212" s="150">
        <f>O212*H212</f>
        <v>0.44935999999999998</v>
      </c>
      <c r="Q212" s="150">
        <v>0</v>
      </c>
      <c r="R212" s="150">
        <f>Q212*H212</f>
        <v>0</v>
      </c>
      <c r="S212" s="150">
        <v>0</v>
      </c>
      <c r="T212" s="151">
        <f>S212*H212</f>
        <v>0</v>
      </c>
      <c r="U212" s="28"/>
      <c r="V212" s="223"/>
      <c r="W212" s="28"/>
      <c r="X212" s="28"/>
      <c r="Y212" s="28"/>
      <c r="Z212" s="28"/>
      <c r="AA212" s="28"/>
      <c r="AB212" s="28"/>
      <c r="AC212" s="28"/>
      <c r="AD212" s="28"/>
      <c r="AE212" s="28"/>
      <c r="AR212" s="152" t="s">
        <v>147</v>
      </c>
      <c r="AT212" s="152" t="s">
        <v>143</v>
      </c>
      <c r="AU212" s="152" t="s">
        <v>85</v>
      </c>
      <c r="AY212" s="16" t="s">
        <v>140</v>
      </c>
      <c r="BE212" s="153">
        <f>IF(N212="základní",J212,0)</f>
        <v>0</v>
      </c>
      <c r="BF212" s="153">
        <f>IF(N212="snížená",J212,0)</f>
        <v>0</v>
      </c>
      <c r="BG212" s="153">
        <f>IF(N212="zákl. přenesená",J212,0)</f>
        <v>0</v>
      </c>
      <c r="BH212" s="153">
        <f>IF(N212="sníž. přenesená",J212,0)</f>
        <v>0</v>
      </c>
      <c r="BI212" s="153">
        <f>IF(N212="nulová",J212,0)</f>
        <v>0</v>
      </c>
      <c r="BJ212" s="16" t="s">
        <v>85</v>
      </c>
      <c r="BK212" s="153">
        <f>ROUND(I212*H212,2)</f>
        <v>0</v>
      </c>
      <c r="BL212" s="16" t="s">
        <v>147</v>
      </c>
      <c r="BM212" s="152" t="s">
        <v>332</v>
      </c>
    </row>
    <row r="213" spans="1:65" s="2" customFormat="1" ht="16.5" customHeight="1">
      <c r="A213" s="28"/>
      <c r="B213" s="140"/>
      <c r="C213" s="141" t="s">
        <v>333</v>
      </c>
      <c r="D213" s="141" t="s">
        <v>143</v>
      </c>
      <c r="E213" s="142" t="s">
        <v>334</v>
      </c>
      <c r="F213" s="143" t="s">
        <v>335</v>
      </c>
      <c r="G213" s="144" t="s">
        <v>158</v>
      </c>
      <c r="H213" s="145">
        <v>0.14299999999999999</v>
      </c>
      <c r="I213" s="279"/>
      <c r="J213" s="146">
        <f>ROUND(I213*H213,2)</f>
        <v>0</v>
      </c>
      <c r="K213" s="147"/>
      <c r="L213" s="29"/>
      <c r="M213" s="148" t="s">
        <v>1</v>
      </c>
      <c r="N213" s="149" t="s">
        <v>38</v>
      </c>
      <c r="O213" s="150">
        <v>15.231</v>
      </c>
      <c r="P213" s="150">
        <f>O213*H213</f>
        <v>2.1780329999999997</v>
      </c>
      <c r="Q213" s="150">
        <v>1.06277</v>
      </c>
      <c r="R213" s="150">
        <f>Q213*H213</f>
        <v>0.15197611</v>
      </c>
      <c r="S213" s="150">
        <v>0</v>
      </c>
      <c r="T213" s="151">
        <f>S213*H213</f>
        <v>0</v>
      </c>
      <c r="U213" s="28"/>
      <c r="V213" s="223"/>
      <c r="W213" s="28"/>
      <c r="X213" s="28"/>
      <c r="Y213" s="28"/>
      <c r="Z213" s="28"/>
      <c r="AA213" s="28"/>
      <c r="AB213" s="28"/>
      <c r="AC213" s="28"/>
      <c r="AD213" s="28"/>
      <c r="AE213" s="28"/>
      <c r="AR213" s="152" t="s">
        <v>147</v>
      </c>
      <c r="AT213" s="152" t="s">
        <v>143</v>
      </c>
      <c r="AU213" s="152" t="s">
        <v>85</v>
      </c>
      <c r="AY213" s="16" t="s">
        <v>140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16" t="s">
        <v>85</v>
      </c>
      <c r="BK213" s="153">
        <f>ROUND(I213*H213,2)</f>
        <v>0</v>
      </c>
      <c r="BL213" s="16" t="s">
        <v>147</v>
      </c>
      <c r="BM213" s="152" t="s">
        <v>336</v>
      </c>
    </row>
    <row r="214" spans="1:65" s="13" customFormat="1">
      <c r="B214" s="154"/>
      <c r="D214" s="155" t="s">
        <v>149</v>
      </c>
      <c r="E214" s="156" t="s">
        <v>1</v>
      </c>
      <c r="F214" s="157" t="s">
        <v>337</v>
      </c>
      <c r="H214" s="158">
        <v>0.14299999999999999</v>
      </c>
      <c r="L214" s="154"/>
      <c r="M214" s="159"/>
      <c r="N214" s="160"/>
      <c r="O214" s="160"/>
      <c r="P214" s="160"/>
      <c r="Q214" s="160"/>
      <c r="R214" s="160"/>
      <c r="S214" s="160"/>
      <c r="T214" s="161"/>
      <c r="V214" s="197"/>
      <c r="AT214" s="156" t="s">
        <v>149</v>
      </c>
      <c r="AU214" s="156" t="s">
        <v>85</v>
      </c>
      <c r="AV214" s="13" t="s">
        <v>85</v>
      </c>
      <c r="AW214" s="13" t="s">
        <v>28</v>
      </c>
      <c r="AX214" s="13" t="s">
        <v>80</v>
      </c>
      <c r="AY214" s="156" t="s">
        <v>140</v>
      </c>
    </row>
    <row r="215" spans="1:65" s="2" customFormat="1" ht="16.5" customHeight="1">
      <c r="A215" s="28"/>
      <c r="B215" s="140"/>
      <c r="C215" s="141" t="s">
        <v>338</v>
      </c>
      <c r="D215" s="141" t="s">
        <v>143</v>
      </c>
      <c r="E215" s="142" t="s">
        <v>339</v>
      </c>
      <c r="F215" s="143" t="s">
        <v>340</v>
      </c>
      <c r="G215" s="144" t="s">
        <v>170</v>
      </c>
      <c r="H215" s="145">
        <v>17.16</v>
      </c>
      <c r="I215" s="279"/>
      <c r="J215" s="146">
        <f>ROUND(I215*H215,2)</f>
        <v>0</v>
      </c>
      <c r="K215" s="147"/>
      <c r="L215" s="29"/>
      <c r="M215" s="148" t="s">
        <v>1</v>
      </c>
      <c r="N215" s="149" t="s">
        <v>38</v>
      </c>
      <c r="O215" s="150">
        <v>2.5000000000000001E-2</v>
      </c>
      <c r="P215" s="150">
        <f>O215*H215</f>
        <v>0.42900000000000005</v>
      </c>
      <c r="Q215" s="150">
        <v>1.2999999999999999E-4</v>
      </c>
      <c r="R215" s="150">
        <f>Q215*H215</f>
        <v>2.2307999999999998E-3</v>
      </c>
      <c r="S215" s="150">
        <v>0</v>
      </c>
      <c r="T215" s="151">
        <f>S215*H215</f>
        <v>0</v>
      </c>
      <c r="U215" s="28"/>
      <c r="V215" s="223"/>
      <c r="W215" s="28"/>
      <c r="X215" s="28"/>
      <c r="Y215" s="28"/>
      <c r="Z215" s="28"/>
      <c r="AA215" s="28"/>
      <c r="AB215" s="28"/>
      <c r="AC215" s="28"/>
      <c r="AD215" s="28"/>
      <c r="AE215" s="28"/>
      <c r="AR215" s="152" t="s">
        <v>147</v>
      </c>
      <c r="AT215" s="152" t="s">
        <v>143</v>
      </c>
      <c r="AU215" s="152" t="s">
        <v>85</v>
      </c>
      <c r="AY215" s="16" t="s">
        <v>140</v>
      </c>
      <c r="BE215" s="153">
        <f>IF(N215="základní",J215,0)</f>
        <v>0</v>
      </c>
      <c r="BF215" s="153">
        <f>IF(N215="snížená",J215,0)</f>
        <v>0</v>
      </c>
      <c r="BG215" s="153">
        <f>IF(N215="zákl. přenesená",J215,0)</f>
        <v>0</v>
      </c>
      <c r="BH215" s="153">
        <f>IF(N215="sníž. přenesená",J215,0)</f>
        <v>0</v>
      </c>
      <c r="BI215" s="153">
        <f>IF(N215="nulová",J215,0)</f>
        <v>0</v>
      </c>
      <c r="BJ215" s="16" t="s">
        <v>85</v>
      </c>
      <c r="BK215" s="153">
        <f>ROUND(I215*H215,2)</f>
        <v>0</v>
      </c>
      <c r="BL215" s="16" t="s">
        <v>147</v>
      </c>
      <c r="BM215" s="152" t="s">
        <v>341</v>
      </c>
    </row>
    <row r="216" spans="1:65" s="13" customFormat="1">
      <c r="B216" s="154"/>
      <c r="D216" s="155" t="s">
        <v>149</v>
      </c>
      <c r="E216" s="156" t="s">
        <v>1</v>
      </c>
      <c r="F216" s="157" t="s">
        <v>342</v>
      </c>
      <c r="H216" s="158">
        <v>14.3</v>
      </c>
      <c r="L216" s="154"/>
      <c r="M216" s="159"/>
      <c r="N216" s="160"/>
      <c r="O216" s="160"/>
      <c r="P216" s="160"/>
      <c r="Q216" s="160"/>
      <c r="R216" s="160"/>
      <c r="S216" s="160"/>
      <c r="T216" s="161"/>
      <c r="V216" s="197"/>
      <c r="AT216" s="156" t="s">
        <v>149</v>
      </c>
      <c r="AU216" s="156" t="s">
        <v>85</v>
      </c>
      <c r="AV216" s="13" t="s">
        <v>85</v>
      </c>
      <c r="AW216" s="13" t="s">
        <v>28</v>
      </c>
      <c r="AX216" s="13" t="s">
        <v>80</v>
      </c>
      <c r="AY216" s="156" t="s">
        <v>140</v>
      </c>
    </row>
    <row r="217" spans="1:65" s="13" customFormat="1">
      <c r="B217" s="154"/>
      <c r="D217" s="155" t="s">
        <v>149</v>
      </c>
      <c r="F217" s="157" t="s">
        <v>343</v>
      </c>
      <c r="H217" s="158">
        <v>17.16</v>
      </c>
      <c r="L217" s="154"/>
      <c r="M217" s="159"/>
      <c r="N217" s="160"/>
      <c r="O217" s="160"/>
      <c r="P217" s="160"/>
      <c r="Q217" s="160"/>
      <c r="R217" s="160"/>
      <c r="S217" s="160"/>
      <c r="T217" s="161"/>
      <c r="V217" s="197"/>
      <c r="AT217" s="156" t="s">
        <v>149</v>
      </c>
      <c r="AU217" s="156" t="s">
        <v>85</v>
      </c>
      <c r="AV217" s="13" t="s">
        <v>85</v>
      </c>
      <c r="AW217" s="13" t="s">
        <v>3</v>
      </c>
      <c r="AX217" s="13" t="s">
        <v>80</v>
      </c>
      <c r="AY217" s="156" t="s">
        <v>140</v>
      </c>
    </row>
    <row r="218" spans="1:65" s="2" customFormat="1" ht="21.75" customHeight="1">
      <c r="A218" s="28"/>
      <c r="B218" s="140"/>
      <c r="C218" s="141" t="s">
        <v>344</v>
      </c>
      <c r="D218" s="141" t="s">
        <v>143</v>
      </c>
      <c r="E218" s="142" t="s">
        <v>345</v>
      </c>
      <c r="F218" s="143" t="s">
        <v>346</v>
      </c>
      <c r="G218" s="144" t="s">
        <v>181</v>
      </c>
      <c r="H218" s="145">
        <v>15</v>
      </c>
      <c r="I218" s="279"/>
      <c r="J218" s="146">
        <f>ROUND(I218*H218,2)</f>
        <v>0</v>
      </c>
      <c r="K218" s="147"/>
      <c r="L218" s="29"/>
      <c r="M218" s="148" t="s">
        <v>1</v>
      </c>
      <c r="N218" s="149" t="s">
        <v>38</v>
      </c>
      <c r="O218" s="150">
        <v>3.5000000000000003E-2</v>
      </c>
      <c r="P218" s="150">
        <f>O218*H218</f>
        <v>0.52500000000000002</v>
      </c>
      <c r="Q218" s="150">
        <v>6.0000000000000002E-5</v>
      </c>
      <c r="R218" s="150">
        <f>Q218*H218</f>
        <v>8.9999999999999998E-4</v>
      </c>
      <c r="S218" s="150">
        <v>0</v>
      </c>
      <c r="T218" s="151">
        <f>S218*H218</f>
        <v>0</v>
      </c>
      <c r="U218" s="28"/>
      <c r="V218" s="223"/>
      <c r="W218" s="28"/>
      <c r="X218" s="28"/>
      <c r="Y218" s="28"/>
      <c r="Z218" s="28"/>
      <c r="AA218" s="28"/>
      <c r="AB218" s="28"/>
      <c r="AC218" s="28"/>
      <c r="AD218" s="28"/>
      <c r="AE218" s="28"/>
      <c r="AR218" s="152" t="s">
        <v>147</v>
      </c>
      <c r="AT218" s="152" t="s">
        <v>143</v>
      </c>
      <c r="AU218" s="152" t="s">
        <v>85</v>
      </c>
      <c r="AY218" s="16" t="s">
        <v>140</v>
      </c>
      <c r="BE218" s="153">
        <f>IF(N218="základní",J218,0)</f>
        <v>0</v>
      </c>
      <c r="BF218" s="153">
        <f>IF(N218="snížená",J218,0)</f>
        <v>0</v>
      </c>
      <c r="BG218" s="153">
        <f>IF(N218="zákl. přenesená",J218,0)</f>
        <v>0</v>
      </c>
      <c r="BH218" s="153">
        <f>IF(N218="sníž. přenesená",J218,0)</f>
        <v>0</v>
      </c>
      <c r="BI218" s="153">
        <f>IF(N218="nulová",J218,0)</f>
        <v>0</v>
      </c>
      <c r="BJ218" s="16" t="s">
        <v>85</v>
      </c>
      <c r="BK218" s="153">
        <f>ROUND(I218*H218,2)</f>
        <v>0</v>
      </c>
      <c r="BL218" s="16" t="s">
        <v>147</v>
      </c>
      <c r="BM218" s="152" t="s">
        <v>347</v>
      </c>
    </row>
    <row r="219" spans="1:65" s="2" customFormat="1" ht="21.75" customHeight="1">
      <c r="A219" s="28"/>
      <c r="B219" s="140"/>
      <c r="C219" s="141" t="s">
        <v>348</v>
      </c>
      <c r="D219" s="141" t="s">
        <v>143</v>
      </c>
      <c r="E219" s="142" t="s">
        <v>349</v>
      </c>
      <c r="F219" s="143" t="s">
        <v>350</v>
      </c>
      <c r="G219" s="144" t="s">
        <v>146</v>
      </c>
      <c r="H219" s="145">
        <v>1.53</v>
      </c>
      <c r="I219" s="279"/>
      <c r="J219" s="146">
        <f>ROUND(I219*H219,2)</f>
        <v>0</v>
      </c>
      <c r="K219" s="147"/>
      <c r="L219" s="29"/>
      <c r="M219" s="148" t="s">
        <v>1</v>
      </c>
      <c r="N219" s="149" t="s">
        <v>38</v>
      </c>
      <c r="O219" s="150">
        <v>1.84</v>
      </c>
      <c r="P219" s="150">
        <f>O219*H219</f>
        <v>2.8152000000000004</v>
      </c>
      <c r="Q219" s="150">
        <v>2.004</v>
      </c>
      <c r="R219" s="150">
        <f>Q219*H219</f>
        <v>3.0661200000000002</v>
      </c>
      <c r="S219" s="150">
        <v>0</v>
      </c>
      <c r="T219" s="151">
        <f>S219*H219</f>
        <v>0</v>
      </c>
      <c r="U219" s="28"/>
      <c r="V219" s="223"/>
      <c r="W219" s="28"/>
      <c r="X219" s="28"/>
      <c r="Y219" s="28"/>
      <c r="Z219" s="28"/>
      <c r="AA219" s="28"/>
      <c r="AB219" s="28"/>
      <c r="AC219" s="28"/>
      <c r="AD219" s="28"/>
      <c r="AE219" s="28"/>
      <c r="AR219" s="152" t="s">
        <v>147</v>
      </c>
      <c r="AT219" s="152" t="s">
        <v>143</v>
      </c>
      <c r="AU219" s="152" t="s">
        <v>85</v>
      </c>
      <c r="AY219" s="16" t="s">
        <v>140</v>
      </c>
      <c r="BE219" s="153">
        <f>IF(N219="základní",J219,0)</f>
        <v>0</v>
      </c>
      <c r="BF219" s="153">
        <f>IF(N219="snížená",J219,0)</f>
        <v>0</v>
      </c>
      <c r="BG219" s="153">
        <f>IF(N219="zákl. přenesená",J219,0)</f>
        <v>0</v>
      </c>
      <c r="BH219" s="153">
        <f>IF(N219="sníž. přenesená",J219,0)</f>
        <v>0</v>
      </c>
      <c r="BI219" s="153">
        <f>IF(N219="nulová",J219,0)</f>
        <v>0</v>
      </c>
      <c r="BJ219" s="16" t="s">
        <v>85</v>
      </c>
      <c r="BK219" s="153">
        <f>ROUND(I219*H219,2)</f>
        <v>0</v>
      </c>
      <c r="BL219" s="16" t="s">
        <v>147</v>
      </c>
      <c r="BM219" s="152" t="s">
        <v>351</v>
      </c>
    </row>
    <row r="220" spans="1:65" s="13" customFormat="1">
      <c r="B220" s="154"/>
      <c r="D220" s="155" t="s">
        <v>149</v>
      </c>
      <c r="E220" s="156" t="s">
        <v>1</v>
      </c>
      <c r="F220" s="157" t="s">
        <v>352</v>
      </c>
      <c r="H220" s="158">
        <v>1.53</v>
      </c>
      <c r="L220" s="154"/>
      <c r="M220" s="159"/>
      <c r="N220" s="160"/>
      <c r="O220" s="160"/>
      <c r="P220" s="160"/>
      <c r="Q220" s="160"/>
      <c r="R220" s="160"/>
      <c r="S220" s="160"/>
      <c r="T220" s="161"/>
      <c r="V220" s="197"/>
      <c r="AT220" s="156" t="s">
        <v>149</v>
      </c>
      <c r="AU220" s="156" t="s">
        <v>85</v>
      </c>
      <c r="AV220" s="13" t="s">
        <v>85</v>
      </c>
      <c r="AW220" s="13" t="s">
        <v>28</v>
      </c>
      <c r="AX220" s="13" t="s">
        <v>80</v>
      </c>
      <c r="AY220" s="156" t="s">
        <v>140</v>
      </c>
    </row>
    <row r="221" spans="1:65" s="2" customFormat="1" ht="21.75" customHeight="1">
      <c r="A221" s="28"/>
      <c r="B221" s="140"/>
      <c r="C221" s="141" t="s">
        <v>353</v>
      </c>
      <c r="D221" s="141" t="s">
        <v>143</v>
      </c>
      <c r="E221" s="142" t="s">
        <v>354</v>
      </c>
      <c r="F221" s="143" t="s">
        <v>355</v>
      </c>
      <c r="G221" s="144" t="s">
        <v>153</v>
      </c>
      <c r="H221" s="145">
        <v>2</v>
      </c>
      <c r="I221" s="279"/>
      <c r="J221" s="146">
        <f>ROUND(I221*H221,2)</f>
        <v>0</v>
      </c>
      <c r="K221" s="147"/>
      <c r="L221" s="29"/>
      <c r="M221" s="148" t="s">
        <v>1</v>
      </c>
      <c r="N221" s="149" t="s">
        <v>38</v>
      </c>
      <c r="O221" s="150">
        <v>0.84</v>
      </c>
      <c r="P221" s="150">
        <f>O221*H221</f>
        <v>1.68</v>
      </c>
      <c r="Q221" s="150">
        <v>4.8000000000000001E-4</v>
      </c>
      <c r="R221" s="150">
        <f>Q221*H221</f>
        <v>9.6000000000000002E-4</v>
      </c>
      <c r="S221" s="150">
        <v>0</v>
      </c>
      <c r="T221" s="151">
        <f>S221*H221</f>
        <v>0</v>
      </c>
      <c r="U221" s="28"/>
      <c r="V221" s="223"/>
      <c r="W221" s="28"/>
      <c r="X221" s="28"/>
      <c r="Y221" s="28"/>
      <c r="Z221" s="28"/>
      <c r="AA221" s="28"/>
      <c r="AB221" s="28"/>
      <c r="AC221" s="28"/>
      <c r="AD221" s="28"/>
      <c r="AE221" s="28"/>
      <c r="AR221" s="152" t="s">
        <v>147</v>
      </c>
      <c r="AT221" s="152" t="s">
        <v>143</v>
      </c>
      <c r="AU221" s="152" t="s">
        <v>85</v>
      </c>
      <c r="AY221" s="16" t="s">
        <v>140</v>
      </c>
      <c r="BE221" s="153">
        <f>IF(N221="základní",J221,0)</f>
        <v>0</v>
      </c>
      <c r="BF221" s="153">
        <f>IF(N221="snížená",J221,0)</f>
        <v>0</v>
      </c>
      <c r="BG221" s="153">
        <f>IF(N221="zákl. přenesená",J221,0)</f>
        <v>0</v>
      </c>
      <c r="BH221" s="153">
        <f>IF(N221="sníž. přenesená",J221,0)</f>
        <v>0</v>
      </c>
      <c r="BI221" s="153">
        <f>IF(N221="nulová",J221,0)</f>
        <v>0</v>
      </c>
      <c r="BJ221" s="16" t="s">
        <v>85</v>
      </c>
      <c r="BK221" s="153">
        <f>ROUND(I221*H221,2)</f>
        <v>0</v>
      </c>
      <c r="BL221" s="16" t="s">
        <v>147</v>
      </c>
      <c r="BM221" s="152" t="s">
        <v>356</v>
      </c>
    </row>
    <row r="222" spans="1:65" s="13" customFormat="1">
      <c r="B222" s="154"/>
      <c r="D222" s="155" t="s">
        <v>149</v>
      </c>
      <c r="E222" s="156" t="s">
        <v>1</v>
      </c>
      <c r="F222" s="157" t="s">
        <v>357</v>
      </c>
      <c r="H222" s="158">
        <v>2</v>
      </c>
      <c r="L222" s="154"/>
      <c r="M222" s="159"/>
      <c r="N222" s="160"/>
      <c r="O222" s="160"/>
      <c r="P222" s="160"/>
      <c r="Q222" s="160"/>
      <c r="R222" s="160"/>
      <c r="S222" s="160"/>
      <c r="T222" s="161"/>
      <c r="V222" s="197"/>
      <c r="AT222" s="156" t="s">
        <v>149</v>
      </c>
      <c r="AU222" s="156" t="s">
        <v>85</v>
      </c>
      <c r="AV222" s="13" t="s">
        <v>85</v>
      </c>
      <c r="AW222" s="13" t="s">
        <v>28</v>
      </c>
      <c r="AX222" s="13" t="s">
        <v>80</v>
      </c>
      <c r="AY222" s="156" t="s">
        <v>140</v>
      </c>
    </row>
    <row r="223" spans="1:65" s="2" customFormat="1" ht="16.5" customHeight="1">
      <c r="A223" s="28"/>
      <c r="B223" s="140"/>
      <c r="C223" s="162" t="s">
        <v>358</v>
      </c>
      <c r="D223" s="162" t="s">
        <v>161</v>
      </c>
      <c r="E223" s="163" t="s">
        <v>359</v>
      </c>
      <c r="F223" s="164" t="s">
        <v>360</v>
      </c>
      <c r="G223" s="165" t="s">
        <v>153</v>
      </c>
      <c r="H223" s="166">
        <v>1</v>
      </c>
      <c r="I223" s="281"/>
      <c r="J223" s="167">
        <f>ROUND(I223*H223,2)</f>
        <v>0</v>
      </c>
      <c r="K223" s="168"/>
      <c r="L223" s="169"/>
      <c r="M223" s="170" t="s">
        <v>1</v>
      </c>
      <c r="N223" s="171" t="s">
        <v>38</v>
      </c>
      <c r="O223" s="150">
        <v>0</v>
      </c>
      <c r="P223" s="150">
        <f>O223*H223</f>
        <v>0</v>
      </c>
      <c r="Q223" s="150">
        <v>1.9359999999999999E-2</v>
      </c>
      <c r="R223" s="150">
        <f>Q223*H223</f>
        <v>1.9359999999999999E-2</v>
      </c>
      <c r="S223" s="150">
        <v>0</v>
      </c>
      <c r="T223" s="151">
        <f>S223*H223</f>
        <v>0</v>
      </c>
      <c r="U223" s="28"/>
      <c r="V223" s="223"/>
      <c r="W223" s="28"/>
      <c r="X223" s="28"/>
      <c r="Y223" s="28"/>
      <c r="Z223" s="28"/>
      <c r="AA223" s="28"/>
      <c r="AB223" s="28"/>
      <c r="AC223" s="28"/>
      <c r="AD223" s="28"/>
      <c r="AE223" s="28"/>
      <c r="AR223" s="152" t="s">
        <v>164</v>
      </c>
      <c r="AT223" s="152" t="s">
        <v>161</v>
      </c>
      <c r="AU223" s="152" t="s">
        <v>85</v>
      </c>
      <c r="AY223" s="16" t="s">
        <v>140</v>
      </c>
      <c r="BE223" s="153">
        <f>IF(N223="základní",J223,0)</f>
        <v>0</v>
      </c>
      <c r="BF223" s="153">
        <f>IF(N223="snížená",J223,0)</f>
        <v>0</v>
      </c>
      <c r="BG223" s="153">
        <f>IF(N223="zákl. přenesená",J223,0)</f>
        <v>0</v>
      </c>
      <c r="BH223" s="153">
        <f>IF(N223="sníž. přenesená",J223,0)</f>
        <v>0</v>
      </c>
      <c r="BI223" s="153">
        <f>IF(N223="nulová",J223,0)</f>
        <v>0</v>
      </c>
      <c r="BJ223" s="16" t="s">
        <v>85</v>
      </c>
      <c r="BK223" s="153">
        <f>ROUND(I223*H223,2)</f>
        <v>0</v>
      </c>
      <c r="BL223" s="16" t="s">
        <v>147</v>
      </c>
      <c r="BM223" s="152" t="s">
        <v>361</v>
      </c>
    </row>
    <row r="224" spans="1:65" s="13" customFormat="1">
      <c r="B224" s="154"/>
      <c r="D224" s="155" t="s">
        <v>149</v>
      </c>
      <c r="E224" s="156" t="s">
        <v>1</v>
      </c>
      <c r="F224" s="157" t="s">
        <v>155</v>
      </c>
      <c r="H224" s="158">
        <v>1</v>
      </c>
      <c r="L224" s="154"/>
      <c r="M224" s="159"/>
      <c r="N224" s="160"/>
      <c r="O224" s="160"/>
      <c r="P224" s="160"/>
      <c r="Q224" s="160"/>
      <c r="R224" s="160"/>
      <c r="S224" s="160"/>
      <c r="T224" s="161"/>
      <c r="V224" s="197"/>
      <c r="AT224" s="156" t="s">
        <v>149</v>
      </c>
      <c r="AU224" s="156" t="s">
        <v>85</v>
      </c>
      <c r="AV224" s="13" t="s">
        <v>85</v>
      </c>
      <c r="AW224" s="13" t="s">
        <v>28</v>
      </c>
      <c r="AX224" s="13" t="s">
        <v>80</v>
      </c>
      <c r="AY224" s="156" t="s">
        <v>140</v>
      </c>
    </row>
    <row r="225" spans="1:65" s="2" customFormat="1" ht="21.75" customHeight="1">
      <c r="A225" s="28"/>
      <c r="B225" s="140"/>
      <c r="C225" s="162" t="s">
        <v>362</v>
      </c>
      <c r="D225" s="162" t="s">
        <v>161</v>
      </c>
      <c r="E225" s="163" t="s">
        <v>363</v>
      </c>
      <c r="F225" s="164" t="s">
        <v>364</v>
      </c>
      <c r="G225" s="165" t="s">
        <v>153</v>
      </c>
      <c r="H225" s="166">
        <v>1</v>
      </c>
      <c r="I225" s="281"/>
      <c r="J225" s="167">
        <f>ROUND(I225*H225,2)</f>
        <v>0</v>
      </c>
      <c r="K225" s="168"/>
      <c r="L225" s="169"/>
      <c r="M225" s="170" t="s">
        <v>1</v>
      </c>
      <c r="N225" s="171" t="s">
        <v>38</v>
      </c>
      <c r="O225" s="150">
        <v>0</v>
      </c>
      <c r="P225" s="150">
        <f>O225*H225</f>
        <v>0</v>
      </c>
      <c r="Q225" s="150">
        <v>2.265E-2</v>
      </c>
      <c r="R225" s="150">
        <f>Q225*H225</f>
        <v>2.265E-2</v>
      </c>
      <c r="S225" s="150">
        <v>0</v>
      </c>
      <c r="T225" s="151">
        <f>S225*H225</f>
        <v>0</v>
      </c>
      <c r="U225" s="28"/>
      <c r="V225" s="223"/>
      <c r="W225" s="28"/>
      <c r="X225" s="28"/>
      <c r="Y225" s="28"/>
      <c r="Z225" s="28"/>
      <c r="AA225" s="28"/>
      <c r="AB225" s="28"/>
      <c r="AC225" s="28"/>
      <c r="AD225" s="28"/>
      <c r="AE225" s="28"/>
      <c r="AR225" s="152" t="s">
        <v>164</v>
      </c>
      <c r="AT225" s="152" t="s">
        <v>161</v>
      </c>
      <c r="AU225" s="152" t="s">
        <v>85</v>
      </c>
      <c r="AY225" s="16" t="s">
        <v>140</v>
      </c>
      <c r="BE225" s="153">
        <f>IF(N225="základní",J225,0)</f>
        <v>0</v>
      </c>
      <c r="BF225" s="153">
        <f>IF(N225="snížená",J225,0)</f>
        <v>0</v>
      </c>
      <c r="BG225" s="153">
        <f>IF(N225="zákl. přenesená",J225,0)</f>
        <v>0</v>
      </c>
      <c r="BH225" s="153">
        <f>IF(N225="sníž. přenesená",J225,0)</f>
        <v>0</v>
      </c>
      <c r="BI225" s="153">
        <f>IF(N225="nulová",J225,0)</f>
        <v>0</v>
      </c>
      <c r="BJ225" s="16" t="s">
        <v>85</v>
      </c>
      <c r="BK225" s="153">
        <f>ROUND(I225*H225,2)</f>
        <v>0</v>
      </c>
      <c r="BL225" s="16" t="s">
        <v>147</v>
      </c>
      <c r="BM225" s="152" t="s">
        <v>365</v>
      </c>
    </row>
    <row r="226" spans="1:65" s="13" customFormat="1">
      <c r="B226" s="154"/>
      <c r="D226" s="155" t="s">
        <v>149</v>
      </c>
      <c r="E226" s="156" t="s">
        <v>1</v>
      </c>
      <c r="F226" s="157" t="s">
        <v>366</v>
      </c>
      <c r="H226" s="158">
        <v>1</v>
      </c>
      <c r="L226" s="154"/>
      <c r="M226" s="159"/>
      <c r="N226" s="160"/>
      <c r="O226" s="160"/>
      <c r="P226" s="160"/>
      <c r="Q226" s="160"/>
      <c r="R226" s="160"/>
      <c r="S226" s="160"/>
      <c r="T226" s="161"/>
      <c r="V226" s="197"/>
      <c r="AT226" s="156" t="s">
        <v>149</v>
      </c>
      <c r="AU226" s="156" t="s">
        <v>85</v>
      </c>
      <c r="AV226" s="13" t="s">
        <v>85</v>
      </c>
      <c r="AW226" s="13" t="s">
        <v>28</v>
      </c>
      <c r="AX226" s="13" t="s">
        <v>80</v>
      </c>
      <c r="AY226" s="156" t="s">
        <v>140</v>
      </c>
    </row>
    <row r="227" spans="1:65" s="12" customFormat="1" ht="22.9" customHeight="1">
      <c r="B227" s="128"/>
      <c r="D227" s="129" t="s">
        <v>71</v>
      </c>
      <c r="E227" s="138" t="s">
        <v>188</v>
      </c>
      <c r="F227" s="138" t="s">
        <v>367</v>
      </c>
      <c r="J227" s="139">
        <f>BK227</f>
        <v>0</v>
      </c>
      <c r="L227" s="128"/>
      <c r="M227" s="132"/>
      <c r="N227" s="133"/>
      <c r="O227" s="133"/>
      <c r="P227" s="134">
        <f>SUM(P228:P265)</f>
        <v>63.358649999999997</v>
      </c>
      <c r="Q227" s="133"/>
      <c r="R227" s="134">
        <f>SUM(R228:R265)</f>
        <v>0.28904240000000003</v>
      </c>
      <c r="S227" s="133"/>
      <c r="T227" s="135">
        <f>SUM(T228:T265)</f>
        <v>11.52201</v>
      </c>
      <c r="V227" s="229"/>
      <c r="AR227" s="129" t="s">
        <v>80</v>
      </c>
      <c r="AT227" s="136" t="s">
        <v>71</v>
      </c>
      <c r="AU227" s="136" t="s">
        <v>80</v>
      </c>
      <c r="AY227" s="129" t="s">
        <v>140</v>
      </c>
      <c r="BK227" s="137">
        <f>SUM(BK228:BK265)</f>
        <v>0</v>
      </c>
    </row>
    <row r="228" spans="1:65" s="2" customFormat="1" ht="21.75" customHeight="1">
      <c r="A228" s="28"/>
      <c r="B228" s="140"/>
      <c r="C228" s="141" t="s">
        <v>368</v>
      </c>
      <c r="D228" s="141" t="s">
        <v>143</v>
      </c>
      <c r="E228" s="142" t="s">
        <v>369</v>
      </c>
      <c r="F228" s="143" t="s">
        <v>370</v>
      </c>
      <c r="G228" s="144" t="s">
        <v>153</v>
      </c>
      <c r="H228" s="145">
        <v>1</v>
      </c>
      <c r="I228" s="279"/>
      <c r="J228" s="146">
        <f>ROUND(I228*H228,2)</f>
        <v>0</v>
      </c>
      <c r="K228" s="147"/>
      <c r="L228" s="29"/>
      <c r="M228" s="148" t="s">
        <v>1</v>
      </c>
      <c r="N228" s="149" t="s">
        <v>38</v>
      </c>
      <c r="O228" s="150">
        <v>4.6500000000000004</v>
      </c>
      <c r="P228" s="150">
        <f>O228*H228</f>
        <v>4.6500000000000004</v>
      </c>
      <c r="Q228" s="150">
        <v>0</v>
      </c>
      <c r="R228" s="150">
        <f>Q228*H228</f>
        <v>0</v>
      </c>
      <c r="S228" s="150">
        <v>0</v>
      </c>
      <c r="T228" s="151">
        <f>S228*H228</f>
        <v>0</v>
      </c>
      <c r="U228" s="28"/>
      <c r="V228" s="223"/>
      <c r="W228" s="28"/>
      <c r="X228" s="28"/>
      <c r="Y228" s="28"/>
      <c r="Z228" s="28"/>
      <c r="AA228" s="28"/>
      <c r="AB228" s="28"/>
      <c r="AC228" s="28"/>
      <c r="AD228" s="28"/>
      <c r="AE228" s="28"/>
      <c r="AR228" s="152" t="s">
        <v>147</v>
      </c>
      <c r="AT228" s="152" t="s">
        <v>143</v>
      </c>
      <c r="AU228" s="152" t="s">
        <v>85</v>
      </c>
      <c r="AY228" s="16" t="s">
        <v>140</v>
      </c>
      <c r="BE228" s="153">
        <f>IF(N228="základní",J228,0)</f>
        <v>0</v>
      </c>
      <c r="BF228" s="153">
        <f>IF(N228="snížená",J228,0)</f>
        <v>0</v>
      </c>
      <c r="BG228" s="153">
        <f>IF(N228="zákl. přenesená",J228,0)</f>
        <v>0</v>
      </c>
      <c r="BH228" s="153">
        <f>IF(N228="sníž. přenesená",J228,0)</f>
        <v>0</v>
      </c>
      <c r="BI228" s="153">
        <f>IF(N228="nulová",J228,0)</f>
        <v>0</v>
      </c>
      <c r="BJ228" s="16" t="s">
        <v>85</v>
      </c>
      <c r="BK228" s="153">
        <f>ROUND(I228*H228,2)</f>
        <v>0</v>
      </c>
      <c r="BL228" s="16" t="s">
        <v>147</v>
      </c>
      <c r="BM228" s="152" t="s">
        <v>371</v>
      </c>
    </row>
    <row r="229" spans="1:65" s="2" customFormat="1" ht="21.75" customHeight="1">
      <c r="A229" s="28"/>
      <c r="B229" s="140"/>
      <c r="C229" s="141" t="s">
        <v>372</v>
      </c>
      <c r="D229" s="141" t="s">
        <v>143</v>
      </c>
      <c r="E229" s="142" t="s">
        <v>373</v>
      </c>
      <c r="F229" s="143" t="s">
        <v>374</v>
      </c>
      <c r="G229" s="144" t="s">
        <v>153</v>
      </c>
      <c r="H229" s="145">
        <v>90</v>
      </c>
      <c r="I229" s="279"/>
      <c r="J229" s="146">
        <f>ROUND(I229*H229,2)</f>
        <v>0</v>
      </c>
      <c r="K229" s="147"/>
      <c r="L229" s="29"/>
      <c r="M229" s="148" t="s">
        <v>1</v>
      </c>
      <c r="N229" s="149" t="s">
        <v>38</v>
      </c>
      <c r="O229" s="150">
        <v>0</v>
      </c>
      <c r="P229" s="150">
        <f>O229*H229</f>
        <v>0</v>
      </c>
      <c r="Q229" s="150">
        <v>0</v>
      </c>
      <c r="R229" s="150">
        <f>Q229*H229</f>
        <v>0</v>
      </c>
      <c r="S229" s="150">
        <v>0</v>
      </c>
      <c r="T229" s="151">
        <f>S229*H229</f>
        <v>0</v>
      </c>
      <c r="U229" s="28"/>
      <c r="V229" s="223"/>
      <c r="W229" s="28"/>
      <c r="X229" s="28"/>
      <c r="Y229" s="28"/>
      <c r="Z229" s="28"/>
      <c r="AA229" s="28"/>
      <c r="AB229" s="28"/>
      <c r="AC229" s="28"/>
      <c r="AD229" s="28"/>
      <c r="AE229" s="28"/>
      <c r="AR229" s="152" t="s">
        <v>147</v>
      </c>
      <c r="AT229" s="152" t="s">
        <v>143</v>
      </c>
      <c r="AU229" s="152" t="s">
        <v>85</v>
      </c>
      <c r="AY229" s="16" t="s">
        <v>140</v>
      </c>
      <c r="BE229" s="153">
        <f>IF(N229="základní",J229,0)</f>
        <v>0</v>
      </c>
      <c r="BF229" s="153">
        <f>IF(N229="snížená",J229,0)</f>
        <v>0</v>
      </c>
      <c r="BG229" s="153">
        <f>IF(N229="zákl. přenesená",J229,0)</f>
        <v>0</v>
      </c>
      <c r="BH229" s="153">
        <f>IF(N229="sníž. přenesená",J229,0)</f>
        <v>0</v>
      </c>
      <c r="BI229" s="153">
        <f>IF(N229="nulová",J229,0)</f>
        <v>0</v>
      </c>
      <c r="BJ229" s="16" t="s">
        <v>85</v>
      </c>
      <c r="BK229" s="153">
        <f>ROUND(I229*H229,2)</f>
        <v>0</v>
      </c>
      <c r="BL229" s="16" t="s">
        <v>147</v>
      </c>
      <c r="BM229" s="152" t="s">
        <v>375</v>
      </c>
    </row>
    <row r="230" spans="1:65" s="13" customFormat="1">
      <c r="B230" s="154"/>
      <c r="D230" s="155" t="s">
        <v>149</v>
      </c>
      <c r="E230" s="156" t="s">
        <v>1</v>
      </c>
      <c r="F230" s="157" t="s">
        <v>376</v>
      </c>
      <c r="H230" s="158">
        <v>90</v>
      </c>
      <c r="L230" s="154"/>
      <c r="M230" s="159"/>
      <c r="N230" s="160"/>
      <c r="O230" s="160"/>
      <c r="P230" s="160"/>
      <c r="Q230" s="160"/>
      <c r="R230" s="160"/>
      <c r="S230" s="160"/>
      <c r="T230" s="161"/>
      <c r="V230" s="197"/>
      <c r="AT230" s="156" t="s">
        <v>149</v>
      </c>
      <c r="AU230" s="156" t="s">
        <v>85</v>
      </c>
      <c r="AV230" s="13" t="s">
        <v>85</v>
      </c>
      <c r="AW230" s="13" t="s">
        <v>28</v>
      </c>
      <c r="AX230" s="13" t="s">
        <v>80</v>
      </c>
      <c r="AY230" s="156" t="s">
        <v>140</v>
      </c>
    </row>
    <row r="231" spans="1:65" s="2" customFormat="1" ht="21.75" customHeight="1">
      <c r="A231" s="28"/>
      <c r="B231" s="140"/>
      <c r="C231" s="141" t="s">
        <v>377</v>
      </c>
      <c r="D231" s="141" t="s">
        <v>143</v>
      </c>
      <c r="E231" s="142" t="s">
        <v>378</v>
      </c>
      <c r="F231" s="143" t="s">
        <v>379</v>
      </c>
      <c r="G231" s="144" t="s">
        <v>153</v>
      </c>
      <c r="H231" s="145">
        <v>1</v>
      </c>
      <c r="I231" s="279"/>
      <c r="J231" s="146">
        <f>ROUND(I231*H231,2)</f>
        <v>0</v>
      </c>
      <c r="K231" s="147"/>
      <c r="L231" s="29"/>
      <c r="M231" s="148" t="s">
        <v>1</v>
      </c>
      <c r="N231" s="149" t="s">
        <v>38</v>
      </c>
      <c r="O231" s="150">
        <v>2.6320000000000001</v>
      </c>
      <c r="P231" s="150">
        <f>O231*H231</f>
        <v>2.6320000000000001</v>
      </c>
      <c r="Q231" s="150">
        <v>0</v>
      </c>
      <c r="R231" s="150">
        <f>Q231*H231</f>
        <v>0</v>
      </c>
      <c r="S231" s="150">
        <v>0</v>
      </c>
      <c r="T231" s="151">
        <f>S231*H231</f>
        <v>0</v>
      </c>
      <c r="U231" s="28"/>
      <c r="V231" s="223"/>
      <c r="W231" s="28"/>
      <c r="X231" s="28"/>
      <c r="Y231" s="28"/>
      <c r="Z231" s="28"/>
      <c r="AA231" s="28"/>
      <c r="AB231" s="28"/>
      <c r="AC231" s="28"/>
      <c r="AD231" s="28"/>
      <c r="AE231" s="28"/>
      <c r="AR231" s="152" t="s">
        <v>147</v>
      </c>
      <c r="AT231" s="152" t="s">
        <v>143</v>
      </c>
      <c r="AU231" s="152" t="s">
        <v>85</v>
      </c>
      <c r="AY231" s="16" t="s">
        <v>140</v>
      </c>
      <c r="BE231" s="153">
        <f>IF(N231="základní",J231,0)</f>
        <v>0</v>
      </c>
      <c r="BF231" s="153">
        <f>IF(N231="snížená",J231,0)</f>
        <v>0</v>
      </c>
      <c r="BG231" s="153">
        <f>IF(N231="zákl. přenesená",J231,0)</f>
        <v>0</v>
      </c>
      <c r="BH231" s="153">
        <f>IF(N231="sníž. přenesená",J231,0)</f>
        <v>0</v>
      </c>
      <c r="BI231" s="153">
        <f>IF(N231="nulová",J231,0)</f>
        <v>0</v>
      </c>
      <c r="BJ231" s="16" t="s">
        <v>85</v>
      </c>
      <c r="BK231" s="153">
        <f>ROUND(I231*H231,2)</f>
        <v>0</v>
      </c>
      <c r="BL231" s="16" t="s">
        <v>147</v>
      </c>
      <c r="BM231" s="152" t="s">
        <v>380</v>
      </c>
    </row>
    <row r="232" spans="1:65" s="2" customFormat="1" ht="33" customHeight="1">
      <c r="A232" s="28"/>
      <c r="B232" s="140"/>
      <c r="C232" s="141" t="s">
        <v>381</v>
      </c>
      <c r="D232" s="141" t="s">
        <v>143</v>
      </c>
      <c r="E232" s="142" t="s">
        <v>382</v>
      </c>
      <c r="F232" s="143" t="s">
        <v>383</v>
      </c>
      <c r="G232" s="144" t="s">
        <v>170</v>
      </c>
      <c r="H232" s="145">
        <v>208.6</v>
      </c>
      <c r="I232" s="279"/>
      <c r="J232" s="146">
        <f>ROUND(I232*H232,2)</f>
        <v>0</v>
      </c>
      <c r="K232" s="147"/>
      <c r="L232" s="29"/>
      <c r="M232" s="148" t="s">
        <v>1</v>
      </c>
      <c r="N232" s="149" t="s">
        <v>38</v>
      </c>
      <c r="O232" s="150">
        <v>0</v>
      </c>
      <c r="P232" s="150">
        <f>O232*H232</f>
        <v>0</v>
      </c>
      <c r="Q232" s="150">
        <v>0</v>
      </c>
      <c r="R232" s="150">
        <f>Q232*H232</f>
        <v>0</v>
      </c>
      <c r="S232" s="150">
        <v>0</v>
      </c>
      <c r="T232" s="151">
        <f>S232*H232</f>
        <v>0</v>
      </c>
      <c r="U232" s="28"/>
      <c r="V232" s="223"/>
      <c r="W232" s="28"/>
      <c r="X232" s="28"/>
      <c r="Y232" s="28"/>
      <c r="Z232" s="28"/>
      <c r="AA232" s="28"/>
      <c r="AB232" s="28"/>
      <c r="AC232" s="28"/>
      <c r="AD232" s="28"/>
      <c r="AE232" s="28"/>
      <c r="AR232" s="152" t="s">
        <v>147</v>
      </c>
      <c r="AT232" s="152" t="s">
        <v>143</v>
      </c>
      <c r="AU232" s="152" t="s">
        <v>85</v>
      </c>
      <c r="AY232" s="16" t="s">
        <v>140</v>
      </c>
      <c r="BE232" s="153">
        <f>IF(N232="základní",J232,0)</f>
        <v>0</v>
      </c>
      <c r="BF232" s="153">
        <f>IF(N232="snížená",J232,0)</f>
        <v>0</v>
      </c>
      <c r="BG232" s="153">
        <f>IF(N232="zákl. přenesená",J232,0)</f>
        <v>0</v>
      </c>
      <c r="BH232" s="153">
        <f>IF(N232="sníž. přenesená",J232,0)</f>
        <v>0</v>
      </c>
      <c r="BI232" s="153">
        <f>IF(N232="nulová",J232,0)</f>
        <v>0</v>
      </c>
      <c r="BJ232" s="16" t="s">
        <v>85</v>
      </c>
      <c r="BK232" s="153">
        <f>ROUND(I232*H232,2)</f>
        <v>0</v>
      </c>
      <c r="BL232" s="16" t="s">
        <v>147</v>
      </c>
      <c r="BM232" s="152" t="s">
        <v>384</v>
      </c>
    </row>
    <row r="233" spans="1:65" s="13" customFormat="1">
      <c r="B233" s="154"/>
      <c r="D233" s="155" t="s">
        <v>149</v>
      </c>
      <c r="E233" s="156" t="s">
        <v>1</v>
      </c>
      <c r="F233" s="157" t="s">
        <v>385</v>
      </c>
      <c r="H233" s="158">
        <v>208.6</v>
      </c>
      <c r="L233" s="154"/>
      <c r="M233" s="159"/>
      <c r="N233" s="160"/>
      <c r="O233" s="160"/>
      <c r="P233" s="160"/>
      <c r="Q233" s="160"/>
      <c r="R233" s="160"/>
      <c r="S233" s="160"/>
      <c r="T233" s="161"/>
      <c r="V233" s="197"/>
      <c r="AT233" s="156" t="s">
        <v>149</v>
      </c>
      <c r="AU233" s="156" t="s">
        <v>85</v>
      </c>
      <c r="AV233" s="13" t="s">
        <v>85</v>
      </c>
      <c r="AW233" s="13" t="s">
        <v>28</v>
      </c>
      <c r="AX233" s="13" t="s">
        <v>80</v>
      </c>
      <c r="AY233" s="156" t="s">
        <v>140</v>
      </c>
    </row>
    <row r="234" spans="1:65" s="2" customFormat="1" ht="16.5" customHeight="1">
      <c r="A234" s="28"/>
      <c r="B234" s="140"/>
      <c r="C234" s="141" t="s">
        <v>386</v>
      </c>
      <c r="D234" s="141" t="s">
        <v>143</v>
      </c>
      <c r="E234" s="142" t="s">
        <v>387</v>
      </c>
      <c r="F234" s="143" t="s">
        <v>388</v>
      </c>
      <c r="G234" s="144" t="s">
        <v>170</v>
      </c>
      <c r="H234" s="145">
        <v>3.85</v>
      </c>
      <c r="I234" s="279"/>
      <c r="J234" s="146">
        <f>ROUND(I234*H234,2)</f>
        <v>0</v>
      </c>
      <c r="K234" s="147"/>
      <c r="L234" s="29"/>
      <c r="M234" s="148" t="s">
        <v>1</v>
      </c>
      <c r="N234" s="149" t="s">
        <v>38</v>
      </c>
      <c r="O234" s="150">
        <v>0.245</v>
      </c>
      <c r="P234" s="150">
        <f>O234*H234</f>
        <v>0.94325000000000003</v>
      </c>
      <c r="Q234" s="150">
        <v>0</v>
      </c>
      <c r="R234" s="150">
        <f>Q234*H234</f>
        <v>0</v>
      </c>
      <c r="S234" s="150">
        <v>0.13100000000000001</v>
      </c>
      <c r="T234" s="151">
        <f>S234*H234</f>
        <v>0.50435000000000008</v>
      </c>
      <c r="U234" s="28"/>
      <c r="V234" s="223"/>
      <c r="W234" s="28"/>
      <c r="X234" s="28"/>
      <c r="Y234" s="28"/>
      <c r="Z234" s="28"/>
      <c r="AA234" s="28"/>
      <c r="AB234" s="28"/>
      <c r="AC234" s="28"/>
      <c r="AD234" s="28"/>
      <c r="AE234" s="28"/>
      <c r="AR234" s="152" t="s">
        <v>147</v>
      </c>
      <c r="AT234" s="152" t="s">
        <v>143</v>
      </c>
      <c r="AU234" s="152" t="s">
        <v>85</v>
      </c>
      <c r="AY234" s="16" t="s">
        <v>140</v>
      </c>
      <c r="BE234" s="153">
        <f>IF(N234="základní",J234,0)</f>
        <v>0</v>
      </c>
      <c r="BF234" s="153">
        <f>IF(N234="snížená",J234,0)</f>
        <v>0</v>
      </c>
      <c r="BG234" s="153">
        <f>IF(N234="zákl. přenesená",J234,0)</f>
        <v>0</v>
      </c>
      <c r="BH234" s="153">
        <f>IF(N234="sníž. přenesená",J234,0)</f>
        <v>0</v>
      </c>
      <c r="BI234" s="153">
        <f>IF(N234="nulová",J234,0)</f>
        <v>0</v>
      </c>
      <c r="BJ234" s="16" t="s">
        <v>85</v>
      </c>
      <c r="BK234" s="153">
        <f>ROUND(I234*H234,2)</f>
        <v>0</v>
      </c>
      <c r="BL234" s="16" t="s">
        <v>147</v>
      </c>
      <c r="BM234" s="152" t="s">
        <v>389</v>
      </c>
    </row>
    <row r="235" spans="1:65" s="13" customFormat="1">
      <c r="B235" s="154"/>
      <c r="D235" s="155" t="s">
        <v>149</v>
      </c>
      <c r="E235" s="156" t="s">
        <v>1</v>
      </c>
      <c r="F235" s="157" t="s">
        <v>390</v>
      </c>
      <c r="H235" s="158">
        <v>3.85</v>
      </c>
      <c r="L235" s="154"/>
      <c r="M235" s="159"/>
      <c r="N235" s="160"/>
      <c r="O235" s="160"/>
      <c r="P235" s="160"/>
      <c r="Q235" s="160"/>
      <c r="R235" s="160"/>
      <c r="S235" s="160"/>
      <c r="T235" s="161"/>
      <c r="V235" s="197"/>
      <c r="AT235" s="156" t="s">
        <v>149</v>
      </c>
      <c r="AU235" s="156" t="s">
        <v>85</v>
      </c>
      <c r="AV235" s="13" t="s">
        <v>85</v>
      </c>
      <c r="AW235" s="13" t="s">
        <v>28</v>
      </c>
      <c r="AX235" s="13" t="s">
        <v>80</v>
      </c>
      <c r="AY235" s="156" t="s">
        <v>140</v>
      </c>
    </row>
    <row r="236" spans="1:65" s="2" customFormat="1" ht="16.5" customHeight="1">
      <c r="A236" s="28"/>
      <c r="B236" s="140"/>
      <c r="C236" s="141" t="s">
        <v>391</v>
      </c>
      <c r="D236" s="141" t="s">
        <v>143</v>
      </c>
      <c r="E236" s="142" t="s">
        <v>392</v>
      </c>
      <c r="F236" s="143" t="s">
        <v>393</v>
      </c>
      <c r="G236" s="144" t="s">
        <v>170</v>
      </c>
      <c r="H236" s="145">
        <v>7</v>
      </c>
      <c r="I236" s="279"/>
      <c r="J236" s="146">
        <f>ROUND(I236*H236,2)</f>
        <v>0</v>
      </c>
      <c r="K236" s="147"/>
      <c r="L236" s="29"/>
      <c r="M236" s="148" t="s">
        <v>1</v>
      </c>
      <c r="N236" s="149" t="s">
        <v>38</v>
      </c>
      <c r="O236" s="150">
        <v>0.28399999999999997</v>
      </c>
      <c r="P236" s="150">
        <f>O236*H236</f>
        <v>1.9879999999999998</v>
      </c>
      <c r="Q236" s="150">
        <v>0</v>
      </c>
      <c r="R236" s="150">
        <f>Q236*H236</f>
        <v>0</v>
      </c>
      <c r="S236" s="150">
        <v>0.26100000000000001</v>
      </c>
      <c r="T236" s="151">
        <f>S236*H236</f>
        <v>1.827</v>
      </c>
      <c r="U236" s="28"/>
      <c r="V236" s="223"/>
      <c r="W236" s="28"/>
      <c r="X236" s="28"/>
      <c r="Y236" s="28"/>
      <c r="Z236" s="28"/>
      <c r="AA236" s="28"/>
      <c r="AB236" s="28"/>
      <c r="AC236" s="28"/>
      <c r="AD236" s="28"/>
      <c r="AE236" s="28"/>
      <c r="AR236" s="152" t="s">
        <v>147</v>
      </c>
      <c r="AT236" s="152" t="s">
        <v>143</v>
      </c>
      <c r="AU236" s="152" t="s">
        <v>85</v>
      </c>
      <c r="AY236" s="16" t="s">
        <v>140</v>
      </c>
      <c r="BE236" s="153">
        <f>IF(N236="základní",J236,0)</f>
        <v>0</v>
      </c>
      <c r="BF236" s="153">
        <f>IF(N236="snížená",J236,0)</f>
        <v>0</v>
      </c>
      <c r="BG236" s="153">
        <f>IF(N236="zákl. přenesená",J236,0)</f>
        <v>0</v>
      </c>
      <c r="BH236" s="153">
        <f>IF(N236="sníž. přenesená",J236,0)</f>
        <v>0</v>
      </c>
      <c r="BI236" s="153">
        <f>IF(N236="nulová",J236,0)</f>
        <v>0</v>
      </c>
      <c r="BJ236" s="16" t="s">
        <v>85</v>
      </c>
      <c r="BK236" s="153">
        <f>ROUND(I236*H236,2)</f>
        <v>0</v>
      </c>
      <c r="BL236" s="16" t="s">
        <v>147</v>
      </c>
      <c r="BM236" s="152" t="s">
        <v>394</v>
      </c>
    </row>
    <row r="237" spans="1:65" s="13" customFormat="1">
      <c r="B237" s="154"/>
      <c r="D237" s="155" t="s">
        <v>149</v>
      </c>
      <c r="E237" s="156" t="s">
        <v>1</v>
      </c>
      <c r="F237" s="157" t="s">
        <v>395</v>
      </c>
      <c r="H237" s="158">
        <v>7</v>
      </c>
      <c r="L237" s="154"/>
      <c r="M237" s="159"/>
      <c r="N237" s="160"/>
      <c r="O237" s="160"/>
      <c r="P237" s="160"/>
      <c r="Q237" s="160"/>
      <c r="R237" s="160"/>
      <c r="S237" s="160"/>
      <c r="T237" s="161"/>
      <c r="V237" s="197"/>
      <c r="AT237" s="156" t="s">
        <v>149</v>
      </c>
      <c r="AU237" s="156" t="s">
        <v>85</v>
      </c>
      <c r="AV237" s="13" t="s">
        <v>85</v>
      </c>
      <c r="AW237" s="13" t="s">
        <v>28</v>
      </c>
      <c r="AX237" s="13" t="s">
        <v>80</v>
      </c>
      <c r="AY237" s="156" t="s">
        <v>140</v>
      </c>
    </row>
    <row r="238" spans="1:65" s="2" customFormat="1" ht="21.75" customHeight="1">
      <c r="A238" s="28"/>
      <c r="B238" s="140"/>
      <c r="C238" s="141" t="s">
        <v>396</v>
      </c>
      <c r="D238" s="141" t="s">
        <v>143</v>
      </c>
      <c r="E238" s="142" t="s">
        <v>397</v>
      </c>
      <c r="F238" s="143" t="s">
        <v>398</v>
      </c>
      <c r="G238" s="144" t="s">
        <v>146</v>
      </c>
      <c r="H238" s="145">
        <v>1.47</v>
      </c>
      <c r="I238" s="279"/>
      <c r="J238" s="146">
        <f>ROUND(I238*H238,2)</f>
        <v>0</v>
      </c>
      <c r="K238" s="147"/>
      <c r="L238" s="29"/>
      <c r="M238" s="148" t="s">
        <v>1</v>
      </c>
      <c r="N238" s="149" t="s">
        <v>38</v>
      </c>
      <c r="O238" s="150">
        <v>1.52</v>
      </c>
      <c r="P238" s="150">
        <f>O238*H238</f>
        <v>2.2343999999999999</v>
      </c>
      <c r="Q238" s="150">
        <v>0</v>
      </c>
      <c r="R238" s="150">
        <f>Q238*H238</f>
        <v>0</v>
      </c>
      <c r="S238" s="150">
        <v>1.8</v>
      </c>
      <c r="T238" s="151">
        <f>S238*H238</f>
        <v>2.6459999999999999</v>
      </c>
      <c r="U238" s="28"/>
      <c r="V238" s="223"/>
      <c r="W238" s="28"/>
      <c r="X238" s="28"/>
      <c r="Y238" s="28"/>
      <c r="Z238" s="28"/>
      <c r="AA238" s="28"/>
      <c r="AB238" s="28"/>
      <c r="AC238" s="28"/>
      <c r="AD238" s="28"/>
      <c r="AE238" s="28"/>
      <c r="AR238" s="152" t="s">
        <v>147</v>
      </c>
      <c r="AT238" s="152" t="s">
        <v>143</v>
      </c>
      <c r="AU238" s="152" t="s">
        <v>85</v>
      </c>
      <c r="AY238" s="16" t="s">
        <v>140</v>
      </c>
      <c r="BE238" s="153">
        <f>IF(N238="základní",J238,0)</f>
        <v>0</v>
      </c>
      <c r="BF238" s="153">
        <f>IF(N238="snížená",J238,0)</f>
        <v>0</v>
      </c>
      <c r="BG238" s="153">
        <f>IF(N238="zákl. přenesená",J238,0)</f>
        <v>0</v>
      </c>
      <c r="BH238" s="153">
        <f>IF(N238="sníž. přenesená",J238,0)</f>
        <v>0</v>
      </c>
      <c r="BI238" s="153">
        <f>IF(N238="nulová",J238,0)</f>
        <v>0</v>
      </c>
      <c r="BJ238" s="16" t="s">
        <v>85</v>
      </c>
      <c r="BK238" s="153">
        <f>ROUND(I238*H238,2)</f>
        <v>0</v>
      </c>
      <c r="BL238" s="16" t="s">
        <v>147</v>
      </c>
      <c r="BM238" s="152" t="s">
        <v>399</v>
      </c>
    </row>
    <row r="239" spans="1:65" s="13" customFormat="1">
      <c r="B239" s="154"/>
      <c r="D239" s="155" t="s">
        <v>149</v>
      </c>
      <c r="E239" s="156" t="s">
        <v>1</v>
      </c>
      <c r="F239" s="157" t="s">
        <v>400</v>
      </c>
      <c r="H239" s="158">
        <v>1.47</v>
      </c>
      <c r="L239" s="154"/>
      <c r="M239" s="159"/>
      <c r="N239" s="160"/>
      <c r="O239" s="160"/>
      <c r="P239" s="160"/>
      <c r="Q239" s="160"/>
      <c r="R239" s="160"/>
      <c r="S239" s="160"/>
      <c r="T239" s="161"/>
      <c r="V239" s="197"/>
      <c r="AT239" s="156" t="s">
        <v>149</v>
      </c>
      <c r="AU239" s="156" t="s">
        <v>85</v>
      </c>
      <c r="AV239" s="13" t="s">
        <v>85</v>
      </c>
      <c r="AW239" s="13" t="s">
        <v>28</v>
      </c>
      <c r="AX239" s="13" t="s">
        <v>80</v>
      </c>
      <c r="AY239" s="156" t="s">
        <v>140</v>
      </c>
    </row>
    <row r="240" spans="1:65" s="2" customFormat="1" ht="33" customHeight="1">
      <c r="A240" s="28"/>
      <c r="B240" s="140"/>
      <c r="C240" s="141" t="s">
        <v>401</v>
      </c>
      <c r="D240" s="141" t="s">
        <v>143</v>
      </c>
      <c r="E240" s="142" t="s">
        <v>402</v>
      </c>
      <c r="F240" s="143" t="s">
        <v>403</v>
      </c>
      <c r="G240" s="144" t="s">
        <v>146</v>
      </c>
      <c r="H240" s="145">
        <v>1.25</v>
      </c>
      <c r="I240" s="279"/>
      <c r="J240" s="146">
        <f>ROUND(I240*H240,2)</f>
        <v>0</v>
      </c>
      <c r="K240" s="147"/>
      <c r="L240" s="29"/>
      <c r="M240" s="148" t="s">
        <v>1</v>
      </c>
      <c r="N240" s="149" t="s">
        <v>38</v>
      </c>
      <c r="O240" s="150">
        <v>10.88</v>
      </c>
      <c r="P240" s="150">
        <f>O240*H240</f>
        <v>13.600000000000001</v>
      </c>
      <c r="Q240" s="150">
        <v>0</v>
      </c>
      <c r="R240" s="150">
        <f>Q240*H240</f>
        <v>0</v>
      </c>
      <c r="S240" s="150">
        <v>2.2000000000000002</v>
      </c>
      <c r="T240" s="151">
        <f>S240*H240</f>
        <v>2.75</v>
      </c>
      <c r="U240" s="28"/>
      <c r="V240" s="223"/>
      <c r="W240" s="28"/>
      <c r="X240" s="28"/>
      <c r="Y240" s="28"/>
      <c r="Z240" s="28"/>
      <c r="AA240" s="28"/>
      <c r="AB240" s="28"/>
      <c r="AC240" s="28"/>
      <c r="AD240" s="28"/>
      <c r="AE240" s="28"/>
      <c r="AR240" s="152" t="s">
        <v>147</v>
      </c>
      <c r="AT240" s="152" t="s">
        <v>143</v>
      </c>
      <c r="AU240" s="152" t="s">
        <v>85</v>
      </c>
      <c r="AY240" s="16" t="s">
        <v>140</v>
      </c>
      <c r="BE240" s="153">
        <f>IF(N240="základní",J240,0)</f>
        <v>0</v>
      </c>
      <c r="BF240" s="153">
        <f>IF(N240="snížená",J240,0)</f>
        <v>0</v>
      </c>
      <c r="BG240" s="153">
        <f>IF(N240="zákl. přenesená",J240,0)</f>
        <v>0</v>
      </c>
      <c r="BH240" s="153">
        <f>IF(N240="sníž. přenesená",J240,0)</f>
        <v>0</v>
      </c>
      <c r="BI240" s="153">
        <f>IF(N240="nulová",J240,0)</f>
        <v>0</v>
      </c>
      <c r="BJ240" s="16" t="s">
        <v>85</v>
      </c>
      <c r="BK240" s="153">
        <f>ROUND(I240*H240,2)</f>
        <v>0</v>
      </c>
      <c r="BL240" s="16" t="s">
        <v>147</v>
      </c>
      <c r="BM240" s="152" t="s">
        <v>404</v>
      </c>
    </row>
    <row r="241" spans="1:65" s="13" customFormat="1">
      <c r="B241" s="154"/>
      <c r="D241" s="155" t="s">
        <v>149</v>
      </c>
      <c r="E241" s="156" t="s">
        <v>1</v>
      </c>
      <c r="F241" s="157" t="s">
        <v>405</v>
      </c>
      <c r="H241" s="158">
        <v>1.25</v>
      </c>
      <c r="L241" s="154"/>
      <c r="M241" s="159"/>
      <c r="N241" s="160"/>
      <c r="O241" s="160"/>
      <c r="P241" s="160"/>
      <c r="Q241" s="160"/>
      <c r="R241" s="160"/>
      <c r="S241" s="160"/>
      <c r="T241" s="161"/>
      <c r="V241" s="197"/>
      <c r="AT241" s="156" t="s">
        <v>149</v>
      </c>
      <c r="AU241" s="156" t="s">
        <v>85</v>
      </c>
      <c r="AV241" s="13" t="s">
        <v>85</v>
      </c>
      <c r="AW241" s="13" t="s">
        <v>28</v>
      </c>
      <c r="AX241" s="13" t="s">
        <v>80</v>
      </c>
      <c r="AY241" s="156" t="s">
        <v>140</v>
      </c>
    </row>
    <row r="242" spans="1:65" s="2" customFormat="1" ht="21.75" customHeight="1">
      <c r="A242" s="28"/>
      <c r="B242" s="140"/>
      <c r="C242" s="141" t="s">
        <v>406</v>
      </c>
      <c r="D242" s="141" t="s">
        <v>143</v>
      </c>
      <c r="E242" s="142" t="s">
        <v>407</v>
      </c>
      <c r="F242" s="143" t="s">
        <v>408</v>
      </c>
      <c r="G242" s="144" t="s">
        <v>146</v>
      </c>
      <c r="H242" s="145">
        <v>0.45</v>
      </c>
      <c r="I242" s="279"/>
      <c r="J242" s="146">
        <f>ROUND(I242*H242,2)</f>
        <v>0</v>
      </c>
      <c r="K242" s="147"/>
      <c r="L242" s="29"/>
      <c r="M242" s="148" t="s">
        <v>1</v>
      </c>
      <c r="N242" s="149" t="s">
        <v>38</v>
      </c>
      <c r="O242" s="150">
        <v>1.8</v>
      </c>
      <c r="P242" s="150">
        <f>O242*H242</f>
        <v>0.81</v>
      </c>
      <c r="Q242" s="150">
        <v>0</v>
      </c>
      <c r="R242" s="150">
        <f>Q242*H242</f>
        <v>0</v>
      </c>
      <c r="S242" s="150">
        <v>1.4</v>
      </c>
      <c r="T242" s="151">
        <f>S242*H242</f>
        <v>0.63</v>
      </c>
      <c r="U242" s="28"/>
      <c r="V242" s="223"/>
      <c r="W242" s="28"/>
      <c r="X242" s="28"/>
      <c r="Y242" s="28"/>
      <c r="Z242" s="28"/>
      <c r="AA242" s="28"/>
      <c r="AB242" s="28"/>
      <c r="AC242" s="28"/>
      <c r="AD242" s="28"/>
      <c r="AE242" s="28"/>
      <c r="AR242" s="152" t="s">
        <v>147</v>
      </c>
      <c r="AT242" s="152" t="s">
        <v>143</v>
      </c>
      <c r="AU242" s="152" t="s">
        <v>85</v>
      </c>
      <c r="AY242" s="16" t="s">
        <v>140</v>
      </c>
      <c r="BE242" s="153">
        <f>IF(N242="základní",J242,0)</f>
        <v>0</v>
      </c>
      <c r="BF242" s="153">
        <f>IF(N242="snížená",J242,0)</f>
        <v>0</v>
      </c>
      <c r="BG242" s="153">
        <f>IF(N242="zákl. přenesená",J242,0)</f>
        <v>0</v>
      </c>
      <c r="BH242" s="153">
        <f>IF(N242="sníž. přenesená",J242,0)</f>
        <v>0</v>
      </c>
      <c r="BI242" s="153">
        <f>IF(N242="nulová",J242,0)</f>
        <v>0</v>
      </c>
      <c r="BJ242" s="16" t="s">
        <v>85</v>
      </c>
      <c r="BK242" s="153">
        <f>ROUND(I242*H242,2)</f>
        <v>0</v>
      </c>
      <c r="BL242" s="16" t="s">
        <v>147</v>
      </c>
      <c r="BM242" s="152" t="s">
        <v>409</v>
      </c>
    </row>
    <row r="243" spans="1:65" s="13" customFormat="1">
      <c r="B243" s="154"/>
      <c r="D243" s="155" t="s">
        <v>149</v>
      </c>
      <c r="E243" s="156" t="s">
        <v>1</v>
      </c>
      <c r="F243" s="157" t="s">
        <v>410</v>
      </c>
      <c r="H243" s="158">
        <v>0.45</v>
      </c>
      <c r="L243" s="154"/>
      <c r="M243" s="159"/>
      <c r="N243" s="160"/>
      <c r="O243" s="160"/>
      <c r="P243" s="160"/>
      <c r="Q243" s="160"/>
      <c r="R243" s="160"/>
      <c r="S243" s="160"/>
      <c r="T243" s="161"/>
      <c r="V243" s="197"/>
      <c r="AT243" s="156" t="s">
        <v>149</v>
      </c>
      <c r="AU243" s="156" t="s">
        <v>85</v>
      </c>
      <c r="AV243" s="13" t="s">
        <v>85</v>
      </c>
      <c r="AW243" s="13" t="s">
        <v>28</v>
      </c>
      <c r="AX243" s="13" t="s">
        <v>80</v>
      </c>
      <c r="AY243" s="156" t="s">
        <v>140</v>
      </c>
    </row>
    <row r="244" spans="1:65" s="2" customFormat="1" ht="21.75" customHeight="1">
      <c r="A244" s="28"/>
      <c r="B244" s="140"/>
      <c r="C244" s="141" t="s">
        <v>411</v>
      </c>
      <c r="D244" s="141" t="s">
        <v>143</v>
      </c>
      <c r="E244" s="142" t="s">
        <v>412</v>
      </c>
      <c r="F244" s="143" t="s">
        <v>413</v>
      </c>
      <c r="G244" s="144" t="s">
        <v>170</v>
      </c>
      <c r="H244" s="145">
        <v>1.2</v>
      </c>
      <c r="I244" s="279"/>
      <c r="J244" s="146">
        <f>ROUND(I244*H244,2)</f>
        <v>0</v>
      </c>
      <c r="K244" s="147"/>
      <c r="L244" s="29"/>
      <c r="M244" s="148" t="s">
        <v>1</v>
      </c>
      <c r="N244" s="149" t="s">
        <v>38</v>
      </c>
      <c r="O244" s="150">
        <v>0.42499999999999999</v>
      </c>
      <c r="P244" s="150">
        <f>O244*H244</f>
        <v>0.51</v>
      </c>
      <c r="Q244" s="150">
        <v>0</v>
      </c>
      <c r="R244" s="150">
        <f>Q244*H244</f>
        <v>0</v>
      </c>
      <c r="S244" s="150">
        <v>5.5E-2</v>
      </c>
      <c r="T244" s="151">
        <f>S244*H244</f>
        <v>6.6000000000000003E-2</v>
      </c>
      <c r="U244" s="28"/>
      <c r="V244" s="223"/>
      <c r="W244" s="28"/>
      <c r="X244" s="28"/>
      <c r="Y244" s="28"/>
      <c r="Z244" s="28"/>
      <c r="AA244" s="28"/>
      <c r="AB244" s="28"/>
      <c r="AC244" s="28"/>
      <c r="AD244" s="28"/>
      <c r="AE244" s="28"/>
      <c r="AR244" s="152" t="s">
        <v>147</v>
      </c>
      <c r="AT244" s="152" t="s">
        <v>143</v>
      </c>
      <c r="AU244" s="152" t="s">
        <v>85</v>
      </c>
      <c r="AY244" s="16" t="s">
        <v>140</v>
      </c>
      <c r="BE244" s="153">
        <f>IF(N244="základní",J244,0)</f>
        <v>0</v>
      </c>
      <c r="BF244" s="153">
        <f>IF(N244="snížená",J244,0)</f>
        <v>0</v>
      </c>
      <c r="BG244" s="153">
        <f>IF(N244="zákl. přenesená",J244,0)</f>
        <v>0</v>
      </c>
      <c r="BH244" s="153">
        <f>IF(N244="sníž. přenesená",J244,0)</f>
        <v>0</v>
      </c>
      <c r="BI244" s="153">
        <f>IF(N244="nulová",J244,0)</f>
        <v>0</v>
      </c>
      <c r="BJ244" s="16" t="s">
        <v>85</v>
      </c>
      <c r="BK244" s="153">
        <f>ROUND(I244*H244,2)</f>
        <v>0</v>
      </c>
      <c r="BL244" s="16" t="s">
        <v>147</v>
      </c>
      <c r="BM244" s="152" t="s">
        <v>414</v>
      </c>
    </row>
    <row r="245" spans="1:65" s="13" customFormat="1">
      <c r="B245" s="154"/>
      <c r="D245" s="155" t="s">
        <v>149</v>
      </c>
      <c r="E245" s="156" t="s">
        <v>1</v>
      </c>
      <c r="F245" s="157" t="s">
        <v>415</v>
      </c>
      <c r="H245" s="158">
        <v>1.2</v>
      </c>
      <c r="L245" s="154"/>
      <c r="M245" s="159"/>
      <c r="N245" s="160"/>
      <c r="O245" s="160"/>
      <c r="P245" s="160"/>
      <c r="Q245" s="160"/>
      <c r="R245" s="160"/>
      <c r="S245" s="160"/>
      <c r="T245" s="161"/>
      <c r="V245" s="197"/>
      <c r="AT245" s="156" t="s">
        <v>149</v>
      </c>
      <c r="AU245" s="156" t="s">
        <v>85</v>
      </c>
      <c r="AV245" s="13" t="s">
        <v>85</v>
      </c>
      <c r="AW245" s="13" t="s">
        <v>28</v>
      </c>
      <c r="AX245" s="13" t="s">
        <v>80</v>
      </c>
      <c r="AY245" s="156" t="s">
        <v>140</v>
      </c>
    </row>
    <row r="246" spans="1:65" s="2" customFormat="1" ht="16.5" customHeight="1">
      <c r="A246" s="28"/>
      <c r="B246" s="140"/>
      <c r="C246" s="141" t="s">
        <v>416</v>
      </c>
      <c r="D246" s="141" t="s">
        <v>143</v>
      </c>
      <c r="E246" s="142" t="s">
        <v>417</v>
      </c>
      <c r="F246" s="143" t="s">
        <v>418</v>
      </c>
      <c r="G246" s="144" t="s">
        <v>170</v>
      </c>
      <c r="H246" s="145">
        <v>4.9000000000000004</v>
      </c>
      <c r="I246" s="279"/>
      <c r="J246" s="146">
        <f>ROUND(I246*H246,2)</f>
        <v>0</v>
      </c>
      <c r="K246" s="147"/>
      <c r="L246" s="29"/>
      <c r="M246" s="148" t="s">
        <v>1</v>
      </c>
      <c r="N246" s="149" t="s">
        <v>38</v>
      </c>
      <c r="O246" s="150">
        <v>0.93899999999999995</v>
      </c>
      <c r="P246" s="150">
        <f>O246*H246</f>
        <v>4.6010999999999997</v>
      </c>
      <c r="Q246" s="150">
        <v>0</v>
      </c>
      <c r="R246" s="150">
        <f>Q246*H246</f>
        <v>0</v>
      </c>
      <c r="S246" s="150">
        <v>7.5999999999999998E-2</v>
      </c>
      <c r="T246" s="151">
        <f>S246*H246</f>
        <v>0.37240000000000001</v>
      </c>
      <c r="U246" s="28"/>
      <c r="V246" s="223"/>
      <c r="W246" s="28"/>
      <c r="X246" s="28"/>
      <c r="Y246" s="28"/>
      <c r="Z246" s="28"/>
      <c r="AA246" s="28"/>
      <c r="AB246" s="28"/>
      <c r="AC246" s="28"/>
      <c r="AD246" s="28"/>
      <c r="AE246" s="28"/>
      <c r="AR246" s="152" t="s">
        <v>147</v>
      </c>
      <c r="AT246" s="152" t="s">
        <v>143</v>
      </c>
      <c r="AU246" s="152" t="s">
        <v>85</v>
      </c>
      <c r="AY246" s="16" t="s">
        <v>140</v>
      </c>
      <c r="BE246" s="153">
        <f>IF(N246="základní",J246,0)</f>
        <v>0</v>
      </c>
      <c r="BF246" s="153">
        <f>IF(N246="snížená",J246,0)</f>
        <v>0</v>
      </c>
      <c r="BG246" s="153">
        <f>IF(N246="zákl. přenesená",J246,0)</f>
        <v>0</v>
      </c>
      <c r="BH246" s="153">
        <f>IF(N246="sníž. přenesená",J246,0)</f>
        <v>0</v>
      </c>
      <c r="BI246" s="153">
        <f>IF(N246="nulová",J246,0)</f>
        <v>0</v>
      </c>
      <c r="BJ246" s="16" t="s">
        <v>85</v>
      </c>
      <c r="BK246" s="153">
        <f>ROUND(I246*H246,2)</f>
        <v>0</v>
      </c>
      <c r="BL246" s="16" t="s">
        <v>147</v>
      </c>
      <c r="BM246" s="152" t="s">
        <v>419</v>
      </c>
    </row>
    <row r="247" spans="1:65" s="13" customFormat="1" ht="22.5">
      <c r="B247" s="154"/>
      <c r="D247" s="155" t="s">
        <v>149</v>
      </c>
      <c r="E247" s="156" t="s">
        <v>1</v>
      </c>
      <c r="F247" s="157" t="s">
        <v>420</v>
      </c>
      <c r="H247" s="158">
        <v>4.9000000000000004</v>
      </c>
      <c r="L247" s="154"/>
      <c r="M247" s="159"/>
      <c r="N247" s="160"/>
      <c r="O247" s="160"/>
      <c r="P247" s="160"/>
      <c r="Q247" s="160"/>
      <c r="R247" s="160"/>
      <c r="S247" s="160"/>
      <c r="T247" s="161"/>
      <c r="V247" s="197"/>
      <c r="AT247" s="156" t="s">
        <v>149</v>
      </c>
      <c r="AU247" s="156" t="s">
        <v>85</v>
      </c>
      <c r="AV247" s="13" t="s">
        <v>85</v>
      </c>
      <c r="AW247" s="13" t="s">
        <v>28</v>
      </c>
      <c r="AX247" s="13" t="s">
        <v>80</v>
      </c>
      <c r="AY247" s="156" t="s">
        <v>140</v>
      </c>
    </row>
    <row r="248" spans="1:65" s="2" customFormat="1" ht="21.75" customHeight="1">
      <c r="A248" s="28"/>
      <c r="B248" s="140"/>
      <c r="C248" s="141" t="s">
        <v>421</v>
      </c>
      <c r="D248" s="141" t="s">
        <v>143</v>
      </c>
      <c r="E248" s="142" t="s">
        <v>422</v>
      </c>
      <c r="F248" s="143" t="s">
        <v>423</v>
      </c>
      <c r="G248" s="144" t="s">
        <v>170</v>
      </c>
      <c r="H248" s="145">
        <v>2.0699999999999998</v>
      </c>
      <c r="I248" s="279"/>
      <c r="J248" s="146">
        <f>ROUND(I248*H248,2)</f>
        <v>0</v>
      </c>
      <c r="K248" s="147"/>
      <c r="L248" s="29"/>
      <c r="M248" s="148" t="s">
        <v>1</v>
      </c>
      <c r="N248" s="149" t="s">
        <v>38</v>
      </c>
      <c r="O248" s="150">
        <v>0.43</v>
      </c>
      <c r="P248" s="150">
        <f>O248*H248</f>
        <v>0.89009999999999989</v>
      </c>
      <c r="Q248" s="150">
        <v>0</v>
      </c>
      <c r="R248" s="150">
        <f>Q248*H248</f>
        <v>0</v>
      </c>
      <c r="S248" s="150">
        <v>0.27</v>
      </c>
      <c r="T248" s="151">
        <f>S248*H248</f>
        <v>0.55889999999999995</v>
      </c>
      <c r="U248" s="28"/>
      <c r="V248" s="223"/>
      <c r="W248" s="28"/>
      <c r="X248" s="28"/>
      <c r="Y248" s="28"/>
      <c r="Z248" s="28"/>
      <c r="AA248" s="28"/>
      <c r="AB248" s="28"/>
      <c r="AC248" s="28"/>
      <c r="AD248" s="28"/>
      <c r="AE248" s="28"/>
      <c r="AR248" s="152" t="s">
        <v>147</v>
      </c>
      <c r="AT248" s="152" t="s">
        <v>143</v>
      </c>
      <c r="AU248" s="152" t="s">
        <v>85</v>
      </c>
      <c r="AY248" s="16" t="s">
        <v>140</v>
      </c>
      <c r="BE248" s="153">
        <f>IF(N248="základní",J248,0)</f>
        <v>0</v>
      </c>
      <c r="BF248" s="153">
        <f>IF(N248="snížená",J248,0)</f>
        <v>0</v>
      </c>
      <c r="BG248" s="153">
        <f>IF(N248="zákl. přenesená",J248,0)</f>
        <v>0</v>
      </c>
      <c r="BH248" s="153">
        <f>IF(N248="sníž. přenesená",J248,0)</f>
        <v>0</v>
      </c>
      <c r="BI248" s="153">
        <f>IF(N248="nulová",J248,0)</f>
        <v>0</v>
      </c>
      <c r="BJ248" s="16" t="s">
        <v>85</v>
      </c>
      <c r="BK248" s="153">
        <f>ROUND(I248*H248,2)</f>
        <v>0</v>
      </c>
      <c r="BL248" s="16" t="s">
        <v>147</v>
      </c>
      <c r="BM248" s="152" t="s">
        <v>424</v>
      </c>
    </row>
    <row r="249" spans="1:65" s="13" customFormat="1">
      <c r="B249" s="154"/>
      <c r="D249" s="155" t="s">
        <v>149</v>
      </c>
      <c r="E249" s="156" t="s">
        <v>1</v>
      </c>
      <c r="F249" s="157" t="s">
        <v>425</v>
      </c>
      <c r="H249" s="158">
        <v>2.0699999999999998</v>
      </c>
      <c r="L249" s="154"/>
      <c r="M249" s="159"/>
      <c r="N249" s="160"/>
      <c r="O249" s="160"/>
      <c r="P249" s="160"/>
      <c r="Q249" s="160"/>
      <c r="R249" s="160"/>
      <c r="S249" s="160"/>
      <c r="T249" s="161"/>
      <c r="V249" s="197"/>
      <c r="AT249" s="156" t="s">
        <v>149</v>
      </c>
      <c r="AU249" s="156" t="s">
        <v>85</v>
      </c>
      <c r="AV249" s="13" t="s">
        <v>85</v>
      </c>
      <c r="AW249" s="13" t="s">
        <v>28</v>
      </c>
      <c r="AX249" s="13" t="s">
        <v>80</v>
      </c>
      <c r="AY249" s="156" t="s">
        <v>140</v>
      </c>
    </row>
    <row r="250" spans="1:65" s="2" customFormat="1" ht="21.75" customHeight="1">
      <c r="A250" s="28"/>
      <c r="B250" s="140"/>
      <c r="C250" s="141" t="s">
        <v>426</v>
      </c>
      <c r="D250" s="141" t="s">
        <v>143</v>
      </c>
      <c r="E250" s="142" t="s">
        <v>427</v>
      </c>
      <c r="F250" s="143" t="s">
        <v>428</v>
      </c>
      <c r="G250" s="144" t="s">
        <v>153</v>
      </c>
      <c r="H250" s="145">
        <v>8</v>
      </c>
      <c r="I250" s="279"/>
      <c r="J250" s="146">
        <f>ROUND(I250*H250,2)</f>
        <v>0</v>
      </c>
      <c r="K250" s="147"/>
      <c r="L250" s="29"/>
      <c r="M250" s="148" t="s">
        <v>1</v>
      </c>
      <c r="N250" s="149" t="s">
        <v>38</v>
      </c>
      <c r="O250" s="150">
        <v>1.1819999999999999</v>
      </c>
      <c r="P250" s="150">
        <f>O250*H250</f>
        <v>9.4559999999999995</v>
      </c>
      <c r="Q250" s="150">
        <v>0</v>
      </c>
      <c r="R250" s="150">
        <f>Q250*H250</f>
        <v>0</v>
      </c>
      <c r="S250" s="150">
        <v>9.7000000000000003E-2</v>
      </c>
      <c r="T250" s="151">
        <f>S250*H250</f>
        <v>0.77600000000000002</v>
      </c>
      <c r="U250" s="28"/>
      <c r="V250" s="223"/>
      <c r="W250" s="28"/>
      <c r="X250" s="28"/>
      <c r="Y250" s="28"/>
      <c r="Z250" s="28"/>
      <c r="AA250" s="28"/>
      <c r="AB250" s="28"/>
      <c r="AC250" s="28"/>
      <c r="AD250" s="28"/>
      <c r="AE250" s="28"/>
      <c r="AR250" s="152" t="s">
        <v>147</v>
      </c>
      <c r="AT250" s="152" t="s">
        <v>143</v>
      </c>
      <c r="AU250" s="152" t="s">
        <v>85</v>
      </c>
      <c r="AY250" s="16" t="s">
        <v>140</v>
      </c>
      <c r="BE250" s="153">
        <f>IF(N250="základní",J250,0)</f>
        <v>0</v>
      </c>
      <c r="BF250" s="153">
        <f>IF(N250="snížená",J250,0)</f>
        <v>0</v>
      </c>
      <c r="BG250" s="153">
        <f>IF(N250="zákl. přenesená",J250,0)</f>
        <v>0</v>
      </c>
      <c r="BH250" s="153">
        <f>IF(N250="sníž. přenesená",J250,0)</f>
        <v>0</v>
      </c>
      <c r="BI250" s="153">
        <f>IF(N250="nulová",J250,0)</f>
        <v>0</v>
      </c>
      <c r="BJ250" s="16" t="s">
        <v>85</v>
      </c>
      <c r="BK250" s="153">
        <f>ROUND(I250*H250,2)</f>
        <v>0</v>
      </c>
      <c r="BL250" s="16" t="s">
        <v>147</v>
      </c>
      <c r="BM250" s="152" t="s">
        <v>429</v>
      </c>
    </row>
    <row r="251" spans="1:65" s="13" customFormat="1">
      <c r="B251" s="154"/>
      <c r="D251" s="155" t="s">
        <v>149</v>
      </c>
      <c r="E251" s="156" t="s">
        <v>1</v>
      </c>
      <c r="F251" s="157" t="s">
        <v>430</v>
      </c>
      <c r="H251" s="158">
        <v>8</v>
      </c>
      <c r="L251" s="154"/>
      <c r="M251" s="159"/>
      <c r="N251" s="160"/>
      <c r="O251" s="160"/>
      <c r="P251" s="160"/>
      <c r="Q251" s="160"/>
      <c r="R251" s="160"/>
      <c r="S251" s="160"/>
      <c r="T251" s="161"/>
      <c r="V251" s="197"/>
      <c r="AT251" s="156" t="s">
        <v>149</v>
      </c>
      <c r="AU251" s="156" t="s">
        <v>85</v>
      </c>
      <c r="AV251" s="13" t="s">
        <v>85</v>
      </c>
      <c r="AW251" s="13" t="s">
        <v>28</v>
      </c>
      <c r="AX251" s="13" t="s">
        <v>80</v>
      </c>
      <c r="AY251" s="156" t="s">
        <v>140</v>
      </c>
    </row>
    <row r="252" spans="1:65" s="2" customFormat="1" ht="21.75" customHeight="1">
      <c r="A252" s="28"/>
      <c r="B252" s="140"/>
      <c r="C252" s="141" t="s">
        <v>431</v>
      </c>
      <c r="D252" s="141" t="s">
        <v>143</v>
      </c>
      <c r="E252" s="142" t="s">
        <v>432</v>
      </c>
      <c r="F252" s="143" t="s">
        <v>433</v>
      </c>
      <c r="G252" s="144" t="s">
        <v>181</v>
      </c>
      <c r="H252" s="145">
        <v>2.6</v>
      </c>
      <c r="I252" s="279"/>
      <c r="J252" s="146">
        <f>ROUND(I252*H252,2)</f>
        <v>0</v>
      </c>
      <c r="K252" s="147"/>
      <c r="L252" s="29"/>
      <c r="M252" s="148" t="s">
        <v>1</v>
      </c>
      <c r="N252" s="149" t="s">
        <v>38</v>
      </c>
      <c r="O252" s="150">
        <v>0.30099999999999999</v>
      </c>
      <c r="P252" s="150">
        <f>O252*H252</f>
        <v>0.78259999999999996</v>
      </c>
      <c r="Q252" s="150">
        <v>0</v>
      </c>
      <c r="R252" s="150">
        <f>Q252*H252</f>
        <v>0</v>
      </c>
      <c r="S252" s="150">
        <v>1.2999999999999999E-2</v>
      </c>
      <c r="T252" s="151">
        <f>S252*H252</f>
        <v>3.3799999999999997E-2</v>
      </c>
      <c r="U252" s="28"/>
      <c r="V252" s="223"/>
      <c r="W252" s="28"/>
      <c r="X252" s="28"/>
      <c r="Y252" s="28"/>
      <c r="Z252" s="28"/>
      <c r="AA252" s="28"/>
      <c r="AB252" s="28"/>
      <c r="AC252" s="28"/>
      <c r="AD252" s="28"/>
      <c r="AE252" s="28"/>
      <c r="AR252" s="152" t="s">
        <v>147</v>
      </c>
      <c r="AT252" s="152" t="s">
        <v>143</v>
      </c>
      <c r="AU252" s="152" t="s">
        <v>85</v>
      </c>
      <c r="AY252" s="16" t="s">
        <v>140</v>
      </c>
      <c r="BE252" s="153">
        <f>IF(N252="základní",J252,0)</f>
        <v>0</v>
      </c>
      <c r="BF252" s="153">
        <f>IF(N252="snížená",J252,0)</f>
        <v>0</v>
      </c>
      <c r="BG252" s="153">
        <f>IF(N252="zákl. přenesená",J252,0)</f>
        <v>0</v>
      </c>
      <c r="BH252" s="153">
        <f>IF(N252="sníž. přenesená",J252,0)</f>
        <v>0</v>
      </c>
      <c r="BI252" s="153">
        <f>IF(N252="nulová",J252,0)</f>
        <v>0</v>
      </c>
      <c r="BJ252" s="16" t="s">
        <v>85</v>
      </c>
      <c r="BK252" s="153">
        <f>ROUND(I252*H252,2)</f>
        <v>0</v>
      </c>
      <c r="BL252" s="16" t="s">
        <v>147</v>
      </c>
      <c r="BM252" s="152" t="s">
        <v>434</v>
      </c>
    </row>
    <row r="253" spans="1:65" s="13" customFormat="1">
      <c r="B253" s="154"/>
      <c r="D253" s="155" t="s">
        <v>149</v>
      </c>
      <c r="E253" s="156" t="s">
        <v>1</v>
      </c>
      <c r="F253" s="157" t="s">
        <v>435</v>
      </c>
      <c r="H253" s="158">
        <v>2.6</v>
      </c>
      <c r="L253" s="154"/>
      <c r="M253" s="159"/>
      <c r="N253" s="160"/>
      <c r="O253" s="160"/>
      <c r="P253" s="160"/>
      <c r="Q253" s="160"/>
      <c r="R253" s="160"/>
      <c r="S253" s="160"/>
      <c r="T253" s="161"/>
      <c r="V253" s="197"/>
      <c r="AT253" s="156" t="s">
        <v>149</v>
      </c>
      <c r="AU253" s="156" t="s">
        <v>85</v>
      </c>
      <c r="AV253" s="13" t="s">
        <v>85</v>
      </c>
      <c r="AW253" s="13" t="s">
        <v>28</v>
      </c>
      <c r="AX253" s="13" t="s">
        <v>80</v>
      </c>
      <c r="AY253" s="156" t="s">
        <v>140</v>
      </c>
    </row>
    <row r="254" spans="1:65" s="2" customFormat="1" ht="21.75" customHeight="1">
      <c r="A254" s="28"/>
      <c r="B254" s="140"/>
      <c r="C254" s="141" t="s">
        <v>436</v>
      </c>
      <c r="D254" s="141" t="s">
        <v>143</v>
      </c>
      <c r="E254" s="142" t="s">
        <v>437</v>
      </c>
      <c r="F254" s="143" t="s">
        <v>438</v>
      </c>
      <c r="G254" s="144" t="s">
        <v>181</v>
      </c>
      <c r="H254" s="145">
        <v>4</v>
      </c>
      <c r="I254" s="279"/>
      <c r="J254" s="146">
        <f>ROUND(I254*H254,2)</f>
        <v>0</v>
      </c>
      <c r="K254" s="147"/>
      <c r="L254" s="29"/>
      <c r="M254" s="148" t="s">
        <v>1</v>
      </c>
      <c r="N254" s="149" t="s">
        <v>38</v>
      </c>
      <c r="O254" s="150">
        <v>0.63300000000000001</v>
      </c>
      <c r="P254" s="150">
        <f>O254*H254</f>
        <v>2.532</v>
      </c>
      <c r="Q254" s="150">
        <v>2.3630000000000002E-2</v>
      </c>
      <c r="R254" s="150">
        <f>Q254*H254</f>
        <v>9.4520000000000007E-2</v>
      </c>
      <c r="S254" s="150">
        <v>0</v>
      </c>
      <c r="T254" s="151">
        <f>S254*H254</f>
        <v>0</v>
      </c>
      <c r="U254" s="28"/>
      <c r="V254" s="223"/>
      <c r="W254" s="28"/>
      <c r="X254" s="28"/>
      <c r="Y254" s="28"/>
      <c r="Z254" s="28"/>
      <c r="AA254" s="28"/>
      <c r="AB254" s="28"/>
      <c r="AC254" s="28"/>
      <c r="AD254" s="28"/>
      <c r="AE254" s="28"/>
      <c r="AR254" s="152" t="s">
        <v>147</v>
      </c>
      <c r="AT254" s="152" t="s">
        <v>143</v>
      </c>
      <c r="AU254" s="152" t="s">
        <v>85</v>
      </c>
      <c r="AY254" s="16" t="s">
        <v>140</v>
      </c>
      <c r="BE254" s="153">
        <f>IF(N254="základní",J254,0)</f>
        <v>0</v>
      </c>
      <c r="BF254" s="153">
        <f>IF(N254="snížená",J254,0)</f>
        <v>0</v>
      </c>
      <c r="BG254" s="153">
        <f>IF(N254="zákl. přenesená",J254,0)</f>
        <v>0</v>
      </c>
      <c r="BH254" s="153">
        <f>IF(N254="sníž. přenesená",J254,0)</f>
        <v>0</v>
      </c>
      <c r="BI254" s="153">
        <f>IF(N254="nulová",J254,0)</f>
        <v>0</v>
      </c>
      <c r="BJ254" s="16" t="s">
        <v>85</v>
      </c>
      <c r="BK254" s="153">
        <f>ROUND(I254*H254,2)</f>
        <v>0</v>
      </c>
      <c r="BL254" s="16" t="s">
        <v>147</v>
      </c>
      <c r="BM254" s="152" t="s">
        <v>439</v>
      </c>
    </row>
    <row r="255" spans="1:65" s="13" customFormat="1">
      <c r="B255" s="154"/>
      <c r="D255" s="155" t="s">
        <v>149</v>
      </c>
      <c r="E255" s="156" t="s">
        <v>1</v>
      </c>
      <c r="F255" s="157" t="s">
        <v>440</v>
      </c>
      <c r="H255" s="158">
        <v>4</v>
      </c>
      <c r="L255" s="154"/>
      <c r="M255" s="159"/>
      <c r="N255" s="160"/>
      <c r="O255" s="160"/>
      <c r="P255" s="160"/>
      <c r="Q255" s="160"/>
      <c r="R255" s="160"/>
      <c r="S255" s="160"/>
      <c r="T255" s="161"/>
      <c r="V255" s="197"/>
      <c r="AT255" s="156" t="s">
        <v>149</v>
      </c>
      <c r="AU255" s="156" t="s">
        <v>85</v>
      </c>
      <c r="AV255" s="13" t="s">
        <v>85</v>
      </c>
      <c r="AW255" s="13" t="s">
        <v>28</v>
      </c>
      <c r="AX255" s="13" t="s">
        <v>80</v>
      </c>
      <c r="AY255" s="156" t="s">
        <v>140</v>
      </c>
    </row>
    <row r="256" spans="1:65" s="2" customFormat="1" ht="33" customHeight="1">
      <c r="A256" s="28"/>
      <c r="B256" s="140"/>
      <c r="C256" s="141" t="s">
        <v>441</v>
      </c>
      <c r="D256" s="141" t="s">
        <v>143</v>
      </c>
      <c r="E256" s="142" t="s">
        <v>442</v>
      </c>
      <c r="F256" s="143" t="s">
        <v>443</v>
      </c>
      <c r="G256" s="144" t="s">
        <v>170</v>
      </c>
      <c r="H256" s="145">
        <v>4</v>
      </c>
      <c r="I256" s="279"/>
      <c r="J256" s="146">
        <f>ROUND(I256*H256,2)</f>
        <v>0</v>
      </c>
      <c r="K256" s="147"/>
      <c r="L256" s="29"/>
      <c r="M256" s="148" t="s">
        <v>1</v>
      </c>
      <c r="N256" s="149" t="s">
        <v>38</v>
      </c>
      <c r="O256" s="150">
        <v>0.46200000000000002</v>
      </c>
      <c r="P256" s="150">
        <f>O256*H256</f>
        <v>1.8480000000000001</v>
      </c>
      <c r="Q256" s="150">
        <v>0</v>
      </c>
      <c r="R256" s="150">
        <f>Q256*H256</f>
        <v>0</v>
      </c>
      <c r="S256" s="150">
        <v>0.05</v>
      </c>
      <c r="T256" s="151">
        <f>S256*H256</f>
        <v>0.2</v>
      </c>
      <c r="U256" s="28"/>
      <c r="V256" s="223"/>
      <c r="W256" s="28"/>
      <c r="X256" s="28"/>
      <c r="Y256" s="28"/>
      <c r="Z256" s="28"/>
      <c r="AA256" s="28"/>
      <c r="AB256" s="28"/>
      <c r="AC256" s="28"/>
      <c r="AD256" s="28"/>
      <c r="AE256" s="28"/>
      <c r="AR256" s="152" t="s">
        <v>147</v>
      </c>
      <c r="AT256" s="152" t="s">
        <v>143</v>
      </c>
      <c r="AU256" s="152" t="s">
        <v>85</v>
      </c>
      <c r="AY256" s="16" t="s">
        <v>140</v>
      </c>
      <c r="BE256" s="153">
        <f>IF(N256="základní",J256,0)</f>
        <v>0</v>
      </c>
      <c r="BF256" s="153">
        <f>IF(N256="snížená",J256,0)</f>
        <v>0</v>
      </c>
      <c r="BG256" s="153">
        <f>IF(N256="zákl. přenesená",J256,0)</f>
        <v>0</v>
      </c>
      <c r="BH256" s="153">
        <f>IF(N256="sníž. přenesená",J256,0)</f>
        <v>0</v>
      </c>
      <c r="BI256" s="153">
        <f>IF(N256="nulová",J256,0)</f>
        <v>0</v>
      </c>
      <c r="BJ256" s="16" t="s">
        <v>85</v>
      </c>
      <c r="BK256" s="153">
        <f>ROUND(I256*H256,2)</f>
        <v>0</v>
      </c>
      <c r="BL256" s="16" t="s">
        <v>147</v>
      </c>
      <c r="BM256" s="152" t="s">
        <v>444</v>
      </c>
    </row>
    <row r="257" spans="1:65" s="13" customFormat="1">
      <c r="B257" s="154"/>
      <c r="D257" s="155" t="s">
        <v>149</v>
      </c>
      <c r="E257" s="156" t="s">
        <v>1</v>
      </c>
      <c r="F257" s="157" t="s">
        <v>445</v>
      </c>
      <c r="H257" s="158">
        <v>4</v>
      </c>
      <c r="L257" s="154"/>
      <c r="M257" s="159"/>
      <c r="N257" s="160"/>
      <c r="O257" s="160"/>
      <c r="P257" s="160"/>
      <c r="Q257" s="160"/>
      <c r="R257" s="160"/>
      <c r="S257" s="160"/>
      <c r="T257" s="161"/>
      <c r="V257" s="197"/>
      <c r="AT257" s="156" t="s">
        <v>149</v>
      </c>
      <c r="AU257" s="156" t="s">
        <v>85</v>
      </c>
      <c r="AV257" s="13" t="s">
        <v>85</v>
      </c>
      <c r="AW257" s="13" t="s">
        <v>28</v>
      </c>
      <c r="AX257" s="13" t="s">
        <v>80</v>
      </c>
      <c r="AY257" s="156" t="s">
        <v>140</v>
      </c>
    </row>
    <row r="258" spans="1:65" s="2" customFormat="1" ht="44.25" customHeight="1">
      <c r="A258" s="28"/>
      <c r="B258" s="140"/>
      <c r="C258" s="141" t="s">
        <v>446</v>
      </c>
      <c r="D258" s="141" t="s">
        <v>143</v>
      </c>
      <c r="E258" s="142" t="s">
        <v>447</v>
      </c>
      <c r="F258" s="143" t="s">
        <v>448</v>
      </c>
      <c r="G258" s="144" t="s">
        <v>170</v>
      </c>
      <c r="H258" s="145">
        <v>14</v>
      </c>
      <c r="I258" s="279"/>
      <c r="J258" s="146">
        <f>ROUND(I258*H258,2)</f>
        <v>0</v>
      </c>
      <c r="K258" s="147"/>
      <c r="L258" s="29"/>
      <c r="M258" s="148" t="s">
        <v>1</v>
      </c>
      <c r="N258" s="149" t="s">
        <v>38</v>
      </c>
      <c r="O258" s="150">
        <v>0.26</v>
      </c>
      <c r="P258" s="150">
        <f>O258*H258</f>
        <v>3.64</v>
      </c>
      <c r="Q258" s="150">
        <v>0</v>
      </c>
      <c r="R258" s="150">
        <f>Q258*H258</f>
        <v>0</v>
      </c>
      <c r="S258" s="150">
        <v>4.5999999999999999E-2</v>
      </c>
      <c r="T258" s="151">
        <f>S258*H258</f>
        <v>0.64400000000000002</v>
      </c>
      <c r="U258" s="28"/>
      <c r="V258" s="223"/>
      <c r="W258" s="28"/>
      <c r="X258" s="28"/>
      <c r="Y258" s="28"/>
      <c r="Z258" s="28"/>
      <c r="AA258" s="28"/>
      <c r="AB258" s="28"/>
      <c r="AC258" s="28"/>
      <c r="AD258" s="28"/>
      <c r="AE258" s="28"/>
      <c r="AR258" s="152" t="s">
        <v>147</v>
      </c>
      <c r="AT258" s="152" t="s">
        <v>143</v>
      </c>
      <c r="AU258" s="152" t="s">
        <v>85</v>
      </c>
      <c r="AY258" s="16" t="s">
        <v>140</v>
      </c>
      <c r="BE258" s="153">
        <f>IF(N258="základní",J258,0)</f>
        <v>0</v>
      </c>
      <c r="BF258" s="153">
        <f>IF(N258="snížená",J258,0)</f>
        <v>0</v>
      </c>
      <c r="BG258" s="153">
        <f>IF(N258="zákl. přenesená",J258,0)</f>
        <v>0</v>
      </c>
      <c r="BH258" s="153">
        <f>IF(N258="sníž. přenesená",J258,0)</f>
        <v>0</v>
      </c>
      <c r="BI258" s="153">
        <f>IF(N258="nulová",J258,0)</f>
        <v>0</v>
      </c>
      <c r="BJ258" s="16" t="s">
        <v>85</v>
      </c>
      <c r="BK258" s="153">
        <f>ROUND(I258*H258,2)</f>
        <v>0</v>
      </c>
      <c r="BL258" s="16" t="s">
        <v>147</v>
      </c>
      <c r="BM258" s="152" t="s">
        <v>449</v>
      </c>
    </row>
    <row r="259" spans="1:65" s="2" customFormat="1" ht="21.75" customHeight="1">
      <c r="A259" s="28"/>
      <c r="B259" s="140"/>
      <c r="C259" s="141" t="s">
        <v>450</v>
      </c>
      <c r="D259" s="141" t="s">
        <v>143</v>
      </c>
      <c r="E259" s="142" t="s">
        <v>451</v>
      </c>
      <c r="F259" s="143" t="s">
        <v>452</v>
      </c>
      <c r="G259" s="144" t="s">
        <v>170</v>
      </c>
      <c r="H259" s="145">
        <v>4</v>
      </c>
      <c r="I259" s="279"/>
      <c r="J259" s="146">
        <f>ROUND(I259*H259,2)</f>
        <v>0</v>
      </c>
      <c r="K259" s="147"/>
      <c r="L259" s="29"/>
      <c r="M259" s="148" t="s">
        <v>1</v>
      </c>
      <c r="N259" s="149" t="s">
        <v>38</v>
      </c>
      <c r="O259" s="150">
        <v>0.3</v>
      </c>
      <c r="P259" s="150">
        <f>O259*H259</f>
        <v>1.2</v>
      </c>
      <c r="Q259" s="150">
        <v>0</v>
      </c>
      <c r="R259" s="150">
        <f>Q259*H259</f>
        <v>0</v>
      </c>
      <c r="S259" s="150">
        <v>6.8000000000000005E-2</v>
      </c>
      <c r="T259" s="151">
        <f>S259*H259</f>
        <v>0.27200000000000002</v>
      </c>
      <c r="U259" s="28"/>
      <c r="V259" s="223"/>
      <c r="W259" s="28"/>
      <c r="X259" s="28"/>
      <c r="Y259" s="28"/>
      <c r="Z259" s="28"/>
      <c r="AA259" s="28"/>
      <c r="AB259" s="28"/>
      <c r="AC259" s="28"/>
      <c r="AD259" s="28"/>
      <c r="AE259" s="28"/>
      <c r="AR259" s="152" t="s">
        <v>147</v>
      </c>
      <c r="AT259" s="152" t="s">
        <v>143</v>
      </c>
      <c r="AU259" s="152" t="s">
        <v>85</v>
      </c>
      <c r="AY259" s="16" t="s">
        <v>140</v>
      </c>
      <c r="BE259" s="153">
        <f>IF(N259="základní",J259,0)</f>
        <v>0</v>
      </c>
      <c r="BF259" s="153">
        <f>IF(N259="snížená",J259,0)</f>
        <v>0</v>
      </c>
      <c r="BG259" s="153">
        <f>IF(N259="zákl. přenesená",J259,0)</f>
        <v>0</v>
      </c>
      <c r="BH259" s="153">
        <f>IF(N259="sníž. přenesená",J259,0)</f>
        <v>0</v>
      </c>
      <c r="BI259" s="153">
        <f>IF(N259="nulová",J259,0)</f>
        <v>0</v>
      </c>
      <c r="BJ259" s="16" t="s">
        <v>85</v>
      </c>
      <c r="BK259" s="153">
        <f>ROUND(I259*H259,2)</f>
        <v>0</v>
      </c>
      <c r="BL259" s="16" t="s">
        <v>147</v>
      </c>
      <c r="BM259" s="152" t="s">
        <v>453</v>
      </c>
    </row>
    <row r="260" spans="1:65" s="13" customFormat="1">
      <c r="B260" s="154"/>
      <c r="D260" s="155" t="s">
        <v>149</v>
      </c>
      <c r="E260" s="156" t="s">
        <v>1</v>
      </c>
      <c r="F260" s="157" t="s">
        <v>454</v>
      </c>
      <c r="H260" s="158">
        <v>4</v>
      </c>
      <c r="L260" s="154"/>
      <c r="M260" s="159"/>
      <c r="N260" s="160"/>
      <c r="O260" s="160"/>
      <c r="P260" s="160"/>
      <c r="Q260" s="160"/>
      <c r="R260" s="160"/>
      <c r="S260" s="160"/>
      <c r="T260" s="161"/>
      <c r="V260" s="197"/>
      <c r="AT260" s="156" t="s">
        <v>149</v>
      </c>
      <c r="AU260" s="156" t="s">
        <v>85</v>
      </c>
      <c r="AV260" s="13" t="s">
        <v>85</v>
      </c>
      <c r="AW260" s="13" t="s">
        <v>28</v>
      </c>
      <c r="AX260" s="13" t="s">
        <v>80</v>
      </c>
      <c r="AY260" s="156" t="s">
        <v>140</v>
      </c>
    </row>
    <row r="261" spans="1:65" s="2" customFormat="1" ht="21.75" customHeight="1">
      <c r="A261" s="28"/>
      <c r="B261" s="140"/>
      <c r="C261" s="141" t="s">
        <v>455</v>
      </c>
      <c r="D261" s="141" t="s">
        <v>143</v>
      </c>
      <c r="E261" s="142" t="s">
        <v>456</v>
      </c>
      <c r="F261" s="143" t="s">
        <v>457</v>
      </c>
      <c r="G261" s="144" t="s">
        <v>170</v>
      </c>
      <c r="H261" s="145">
        <v>1.98</v>
      </c>
      <c r="I261" s="279"/>
      <c r="J261" s="146">
        <f>ROUND(I261*H261,2)</f>
        <v>0</v>
      </c>
      <c r="K261" s="147"/>
      <c r="L261" s="29"/>
      <c r="M261" s="148" t="s">
        <v>1</v>
      </c>
      <c r="N261" s="149" t="s">
        <v>38</v>
      </c>
      <c r="O261" s="150">
        <v>0.75</v>
      </c>
      <c r="P261" s="150">
        <f>O261*H261</f>
        <v>1.4849999999999999</v>
      </c>
      <c r="Q261" s="150">
        <v>0</v>
      </c>
      <c r="R261" s="150">
        <f>Q261*H261</f>
        <v>0</v>
      </c>
      <c r="S261" s="150">
        <v>0.122</v>
      </c>
      <c r="T261" s="151">
        <f>S261*H261</f>
        <v>0.24156</v>
      </c>
      <c r="U261" s="28"/>
      <c r="V261" s="223"/>
      <c r="W261" s="28"/>
      <c r="X261" s="28"/>
      <c r="Y261" s="28"/>
      <c r="Z261" s="28"/>
      <c r="AA261" s="28"/>
      <c r="AB261" s="28"/>
      <c r="AC261" s="28"/>
      <c r="AD261" s="28"/>
      <c r="AE261" s="28"/>
      <c r="AR261" s="152" t="s">
        <v>147</v>
      </c>
      <c r="AT261" s="152" t="s">
        <v>143</v>
      </c>
      <c r="AU261" s="152" t="s">
        <v>85</v>
      </c>
      <c r="AY261" s="16" t="s">
        <v>140</v>
      </c>
      <c r="BE261" s="153">
        <f>IF(N261="základní",J261,0)</f>
        <v>0</v>
      </c>
      <c r="BF261" s="153">
        <f>IF(N261="snížená",J261,0)</f>
        <v>0</v>
      </c>
      <c r="BG261" s="153">
        <f>IF(N261="zákl. přenesená",J261,0)</f>
        <v>0</v>
      </c>
      <c r="BH261" s="153">
        <f>IF(N261="sníž. přenesená",J261,0)</f>
        <v>0</v>
      </c>
      <c r="BI261" s="153">
        <f>IF(N261="nulová",J261,0)</f>
        <v>0</v>
      </c>
      <c r="BJ261" s="16" t="s">
        <v>85</v>
      </c>
      <c r="BK261" s="153">
        <f>ROUND(I261*H261,2)</f>
        <v>0</v>
      </c>
      <c r="BL261" s="16" t="s">
        <v>147</v>
      </c>
      <c r="BM261" s="152" t="s">
        <v>458</v>
      </c>
    </row>
    <row r="262" spans="1:65" s="13" customFormat="1">
      <c r="B262" s="154"/>
      <c r="D262" s="155" t="s">
        <v>149</v>
      </c>
      <c r="E262" s="156" t="s">
        <v>1</v>
      </c>
      <c r="F262" s="157" t="s">
        <v>459</v>
      </c>
      <c r="H262" s="158">
        <v>1.98</v>
      </c>
      <c r="L262" s="154"/>
      <c r="M262" s="159"/>
      <c r="N262" s="160"/>
      <c r="O262" s="160"/>
      <c r="P262" s="160"/>
      <c r="Q262" s="160"/>
      <c r="R262" s="160"/>
      <c r="S262" s="160"/>
      <c r="T262" s="161"/>
      <c r="V262" s="197"/>
      <c r="AT262" s="156" t="s">
        <v>149</v>
      </c>
      <c r="AU262" s="156" t="s">
        <v>85</v>
      </c>
      <c r="AV262" s="13" t="s">
        <v>85</v>
      </c>
      <c r="AW262" s="13" t="s">
        <v>28</v>
      </c>
      <c r="AX262" s="13" t="s">
        <v>80</v>
      </c>
      <c r="AY262" s="156" t="s">
        <v>140</v>
      </c>
    </row>
    <row r="263" spans="1:65" s="2" customFormat="1" ht="21.75" customHeight="1">
      <c r="A263" s="28"/>
      <c r="B263" s="140"/>
      <c r="C263" s="141" t="s">
        <v>460</v>
      </c>
      <c r="D263" s="141" t="s">
        <v>143</v>
      </c>
      <c r="E263" s="142" t="s">
        <v>461</v>
      </c>
      <c r="F263" s="143" t="s">
        <v>462</v>
      </c>
      <c r="G263" s="144" t="s">
        <v>146</v>
      </c>
      <c r="H263" s="145">
        <v>0.36</v>
      </c>
      <c r="I263" s="279"/>
      <c r="J263" s="146">
        <f>ROUND(I263*H263,2)</f>
        <v>0</v>
      </c>
      <c r="K263" s="147"/>
      <c r="L263" s="29"/>
      <c r="M263" s="148" t="s">
        <v>1</v>
      </c>
      <c r="N263" s="149" t="s">
        <v>38</v>
      </c>
      <c r="O263" s="150">
        <v>26.545000000000002</v>
      </c>
      <c r="P263" s="150">
        <f>O263*H263</f>
        <v>9.5562000000000005</v>
      </c>
      <c r="Q263" s="150">
        <v>0.54034000000000004</v>
      </c>
      <c r="R263" s="150">
        <f>Q263*H263</f>
        <v>0.19452240000000001</v>
      </c>
      <c r="S263" s="150">
        <v>0</v>
      </c>
      <c r="T263" s="151">
        <f>S263*H263</f>
        <v>0</v>
      </c>
      <c r="U263" s="28"/>
      <c r="V263" s="223"/>
      <c r="W263" s="28"/>
      <c r="X263" s="28"/>
      <c r="Y263" s="28"/>
      <c r="Z263" s="28"/>
      <c r="AA263" s="28"/>
      <c r="AB263" s="28"/>
      <c r="AC263" s="28"/>
      <c r="AD263" s="28"/>
      <c r="AE263" s="28"/>
      <c r="AR263" s="152" t="s">
        <v>147</v>
      </c>
      <c r="AT263" s="152" t="s">
        <v>143</v>
      </c>
      <c r="AU263" s="152" t="s">
        <v>85</v>
      </c>
      <c r="AY263" s="16" t="s">
        <v>140</v>
      </c>
      <c r="BE263" s="153">
        <f>IF(N263="základní",J263,0)</f>
        <v>0</v>
      </c>
      <c r="BF263" s="153">
        <f>IF(N263="snížená",J263,0)</f>
        <v>0</v>
      </c>
      <c r="BG263" s="153">
        <f>IF(N263="zákl. přenesená",J263,0)</f>
        <v>0</v>
      </c>
      <c r="BH263" s="153">
        <f>IF(N263="sníž. přenesená",J263,0)</f>
        <v>0</v>
      </c>
      <c r="BI263" s="153">
        <f>IF(N263="nulová",J263,0)</f>
        <v>0</v>
      </c>
      <c r="BJ263" s="16" t="s">
        <v>85</v>
      </c>
      <c r="BK263" s="153">
        <f>ROUND(I263*H263,2)</f>
        <v>0</v>
      </c>
      <c r="BL263" s="16" t="s">
        <v>147</v>
      </c>
      <c r="BM263" s="152" t="s">
        <v>463</v>
      </c>
    </row>
    <row r="264" spans="1:65" s="13" customFormat="1">
      <c r="B264" s="154"/>
      <c r="D264" s="155" t="s">
        <v>149</v>
      </c>
      <c r="E264" s="156" t="s">
        <v>1</v>
      </c>
      <c r="F264" s="157" t="s">
        <v>464</v>
      </c>
      <c r="H264" s="158">
        <v>0.36</v>
      </c>
      <c r="L264" s="154"/>
      <c r="M264" s="159"/>
      <c r="N264" s="160"/>
      <c r="O264" s="160"/>
      <c r="P264" s="160"/>
      <c r="Q264" s="160"/>
      <c r="R264" s="160"/>
      <c r="S264" s="160"/>
      <c r="T264" s="161"/>
      <c r="V264" s="197"/>
      <c r="AT264" s="156" t="s">
        <v>149</v>
      </c>
      <c r="AU264" s="156" t="s">
        <v>85</v>
      </c>
      <c r="AV264" s="13" t="s">
        <v>85</v>
      </c>
      <c r="AW264" s="13" t="s">
        <v>28</v>
      </c>
      <c r="AX264" s="13" t="s">
        <v>80</v>
      </c>
      <c r="AY264" s="156" t="s">
        <v>140</v>
      </c>
    </row>
    <row r="265" spans="1:65" s="2" customFormat="1" ht="21.75" customHeight="1">
      <c r="A265" s="28"/>
      <c r="B265" s="140"/>
      <c r="C265" s="184"/>
      <c r="D265" s="184"/>
      <c r="E265" s="185"/>
      <c r="F265" s="186"/>
      <c r="G265" s="187"/>
      <c r="H265" s="188"/>
      <c r="I265" s="189"/>
      <c r="J265" s="189"/>
      <c r="K265" s="147"/>
      <c r="L265" s="29"/>
      <c r="M265" s="148" t="s">
        <v>1</v>
      </c>
      <c r="N265" s="149" t="s">
        <v>38</v>
      </c>
      <c r="O265" s="150">
        <v>1</v>
      </c>
      <c r="P265" s="150">
        <f>O265*H265</f>
        <v>0</v>
      </c>
      <c r="Q265" s="150">
        <v>0</v>
      </c>
      <c r="R265" s="150">
        <f>Q265*H265</f>
        <v>0</v>
      </c>
      <c r="S265" s="150">
        <v>0</v>
      </c>
      <c r="T265" s="151">
        <f>S265*H265</f>
        <v>0</v>
      </c>
      <c r="U265" s="28"/>
      <c r="V265" s="223"/>
      <c r="W265" s="28"/>
      <c r="X265" s="28"/>
      <c r="Y265" s="28"/>
      <c r="Z265" s="28"/>
      <c r="AA265" s="28"/>
      <c r="AB265" s="28"/>
      <c r="AC265" s="28"/>
      <c r="AD265" s="28"/>
      <c r="AE265" s="28"/>
      <c r="AR265" s="152" t="s">
        <v>221</v>
      </c>
      <c r="AT265" s="152" t="s">
        <v>143</v>
      </c>
      <c r="AU265" s="152" t="s">
        <v>85</v>
      </c>
      <c r="AY265" s="16" t="s">
        <v>140</v>
      </c>
      <c r="BE265" s="153">
        <f>IF(N265="základní",J265,0)</f>
        <v>0</v>
      </c>
      <c r="BF265" s="153">
        <f>IF(N265="snížená",J265,0)</f>
        <v>0</v>
      </c>
      <c r="BG265" s="153">
        <f>IF(N265="zákl. přenesená",J265,0)</f>
        <v>0</v>
      </c>
      <c r="BH265" s="153">
        <f>IF(N265="sníž. přenesená",J265,0)</f>
        <v>0</v>
      </c>
      <c r="BI265" s="153">
        <f>IF(N265="nulová",J265,0)</f>
        <v>0</v>
      </c>
      <c r="BJ265" s="16" t="s">
        <v>85</v>
      </c>
      <c r="BK265" s="153">
        <f>ROUND(I265*H265,2)</f>
        <v>0</v>
      </c>
      <c r="BL265" s="16" t="s">
        <v>221</v>
      </c>
      <c r="BM265" s="152" t="s">
        <v>465</v>
      </c>
    </row>
    <row r="266" spans="1:65" s="12" customFormat="1" ht="22.9" customHeight="1">
      <c r="B266" s="128"/>
      <c r="D266" s="129" t="s">
        <v>71</v>
      </c>
      <c r="E266" s="138" t="s">
        <v>466</v>
      </c>
      <c r="F266" s="138" t="s">
        <v>467</v>
      </c>
      <c r="J266" s="139">
        <f>BK266</f>
        <v>0</v>
      </c>
      <c r="L266" s="128"/>
      <c r="M266" s="132"/>
      <c r="N266" s="133"/>
      <c r="O266" s="133"/>
      <c r="P266" s="134">
        <f>SUM(P267:P268)</f>
        <v>49.15701</v>
      </c>
      <c r="Q266" s="133"/>
      <c r="R266" s="134">
        <f>SUM(R267:R268)</f>
        <v>0</v>
      </c>
      <c r="S266" s="133"/>
      <c r="T266" s="135">
        <f>SUM(T267:T268)</f>
        <v>0</v>
      </c>
      <c r="V266" s="229"/>
      <c r="AR266" s="129" t="s">
        <v>80</v>
      </c>
      <c r="AT266" s="136" t="s">
        <v>71</v>
      </c>
      <c r="AU266" s="136" t="s">
        <v>80</v>
      </c>
      <c r="AY266" s="129" t="s">
        <v>140</v>
      </c>
      <c r="BK266" s="137">
        <f>SUM(BK267:BK268)</f>
        <v>0</v>
      </c>
    </row>
    <row r="267" spans="1:65" s="2" customFormat="1" ht="21.75" customHeight="1">
      <c r="A267" s="28"/>
      <c r="B267" s="140"/>
      <c r="C267" s="141" t="s">
        <v>468</v>
      </c>
      <c r="D267" s="141" t="s">
        <v>143</v>
      </c>
      <c r="E267" s="142" t="s">
        <v>469</v>
      </c>
      <c r="F267" s="143" t="s">
        <v>470</v>
      </c>
      <c r="G267" s="144" t="s">
        <v>158</v>
      </c>
      <c r="H267" s="145">
        <v>15.102</v>
      </c>
      <c r="I267" s="279"/>
      <c r="J267" s="146">
        <f>ROUND(I267*H267,2)</f>
        <v>0</v>
      </c>
      <c r="K267" s="147"/>
      <c r="L267" s="29"/>
      <c r="M267" s="148" t="s">
        <v>1</v>
      </c>
      <c r="N267" s="149" t="s">
        <v>38</v>
      </c>
      <c r="O267" s="150">
        <v>2.42</v>
      </c>
      <c r="P267" s="150">
        <f>O267*H267</f>
        <v>36.546840000000003</v>
      </c>
      <c r="Q267" s="150">
        <v>0</v>
      </c>
      <c r="R267" s="150">
        <f>Q267*H267</f>
        <v>0</v>
      </c>
      <c r="S267" s="150">
        <v>0</v>
      </c>
      <c r="T267" s="151">
        <f>S267*H267</f>
        <v>0</v>
      </c>
      <c r="U267" s="28"/>
      <c r="V267" s="223"/>
      <c r="W267" s="28"/>
      <c r="X267" s="28"/>
      <c r="Y267" s="28"/>
      <c r="Z267" s="28"/>
      <c r="AA267" s="28"/>
      <c r="AB267" s="28"/>
      <c r="AC267" s="28"/>
      <c r="AD267" s="28"/>
      <c r="AE267" s="28"/>
      <c r="AR267" s="152" t="s">
        <v>147</v>
      </c>
      <c r="AT267" s="152" t="s">
        <v>143</v>
      </c>
      <c r="AU267" s="152" t="s">
        <v>85</v>
      </c>
      <c r="AY267" s="16" t="s">
        <v>140</v>
      </c>
      <c r="BE267" s="153">
        <f>IF(N267="základní",J267,0)</f>
        <v>0</v>
      </c>
      <c r="BF267" s="153">
        <f>IF(N267="snížená",J267,0)</f>
        <v>0</v>
      </c>
      <c r="BG267" s="153">
        <f>IF(N267="zákl. přenesená",J267,0)</f>
        <v>0</v>
      </c>
      <c r="BH267" s="153">
        <f>IF(N267="sníž. přenesená",J267,0)</f>
        <v>0</v>
      </c>
      <c r="BI267" s="153">
        <f>IF(N267="nulová",J267,0)</f>
        <v>0</v>
      </c>
      <c r="BJ267" s="16" t="s">
        <v>85</v>
      </c>
      <c r="BK267" s="153">
        <f>ROUND(I267*H267,2)</f>
        <v>0</v>
      </c>
      <c r="BL267" s="16" t="s">
        <v>147</v>
      </c>
      <c r="BM267" s="152" t="s">
        <v>471</v>
      </c>
    </row>
    <row r="268" spans="1:65" s="2" customFormat="1" ht="21.75" customHeight="1">
      <c r="A268" s="28"/>
      <c r="B268" s="140"/>
      <c r="C268" s="141" t="s">
        <v>472</v>
      </c>
      <c r="D268" s="141" t="s">
        <v>143</v>
      </c>
      <c r="E268" s="142" t="s">
        <v>473</v>
      </c>
      <c r="F268" s="143" t="s">
        <v>474</v>
      </c>
      <c r="G268" s="144" t="s">
        <v>158</v>
      </c>
      <c r="H268" s="145">
        <v>15.102</v>
      </c>
      <c r="I268" s="279"/>
      <c r="J268" s="146">
        <f>ROUND(I268*H268,2)</f>
        <v>0</v>
      </c>
      <c r="K268" s="147"/>
      <c r="L268" s="29"/>
      <c r="M268" s="148" t="s">
        <v>1</v>
      </c>
      <c r="N268" s="149" t="s">
        <v>38</v>
      </c>
      <c r="O268" s="150">
        <v>0.83499999999999996</v>
      </c>
      <c r="P268" s="150">
        <f>O268*H268</f>
        <v>12.61017</v>
      </c>
      <c r="Q268" s="150">
        <v>0</v>
      </c>
      <c r="R268" s="150">
        <f>Q268*H268</f>
        <v>0</v>
      </c>
      <c r="S268" s="150">
        <v>0</v>
      </c>
      <c r="T268" s="151">
        <f>S268*H268</f>
        <v>0</v>
      </c>
      <c r="U268" s="28"/>
      <c r="V268" s="223"/>
      <c r="W268" s="28"/>
      <c r="X268" s="28"/>
      <c r="Y268" s="28"/>
      <c r="Z268" s="28"/>
      <c r="AA268" s="28"/>
      <c r="AB268" s="28"/>
      <c r="AC268" s="28"/>
      <c r="AD268" s="28"/>
      <c r="AE268" s="28"/>
      <c r="AR268" s="152" t="s">
        <v>147</v>
      </c>
      <c r="AT268" s="152" t="s">
        <v>143</v>
      </c>
      <c r="AU268" s="152" t="s">
        <v>85</v>
      </c>
      <c r="AY268" s="16" t="s">
        <v>140</v>
      </c>
      <c r="BE268" s="153">
        <f>IF(N268="základní",J268,0)</f>
        <v>0</v>
      </c>
      <c r="BF268" s="153">
        <f>IF(N268="snížená",J268,0)</f>
        <v>0</v>
      </c>
      <c r="BG268" s="153">
        <f>IF(N268="zákl. přenesená",J268,0)</f>
        <v>0</v>
      </c>
      <c r="BH268" s="153">
        <f>IF(N268="sníž. přenesená",J268,0)</f>
        <v>0</v>
      </c>
      <c r="BI268" s="153">
        <f>IF(N268="nulová",J268,0)</f>
        <v>0</v>
      </c>
      <c r="BJ268" s="16" t="s">
        <v>85</v>
      </c>
      <c r="BK268" s="153">
        <f>ROUND(I268*H268,2)</f>
        <v>0</v>
      </c>
      <c r="BL268" s="16" t="s">
        <v>147</v>
      </c>
      <c r="BM268" s="152" t="s">
        <v>475</v>
      </c>
    </row>
    <row r="269" spans="1:65" s="12" customFormat="1" ht="22.9" customHeight="1">
      <c r="B269" s="128"/>
      <c r="D269" s="129" t="s">
        <v>71</v>
      </c>
      <c r="E269" s="138" t="s">
        <v>476</v>
      </c>
      <c r="F269" s="138" t="s">
        <v>477</v>
      </c>
      <c r="J269" s="139">
        <f>BK269</f>
        <v>0</v>
      </c>
      <c r="L269" s="128"/>
      <c r="M269" s="132"/>
      <c r="N269" s="133"/>
      <c r="O269" s="133"/>
      <c r="P269" s="134">
        <f>P270</f>
        <v>62.804560000000009</v>
      </c>
      <c r="Q269" s="133"/>
      <c r="R269" s="134">
        <f>R270</f>
        <v>0</v>
      </c>
      <c r="S269" s="133"/>
      <c r="T269" s="135">
        <f>T270</f>
        <v>0</v>
      </c>
      <c r="V269" s="229"/>
      <c r="AR269" s="129" t="s">
        <v>80</v>
      </c>
      <c r="AT269" s="136" t="s">
        <v>71</v>
      </c>
      <c r="AU269" s="136" t="s">
        <v>80</v>
      </c>
      <c r="AY269" s="129" t="s">
        <v>140</v>
      </c>
      <c r="BK269" s="137">
        <f>BK270</f>
        <v>0</v>
      </c>
    </row>
    <row r="270" spans="1:65" s="2" customFormat="1" ht="16.5" customHeight="1">
      <c r="A270" s="28"/>
      <c r="B270" s="140"/>
      <c r="C270" s="141" t="s">
        <v>478</v>
      </c>
      <c r="D270" s="141" t="s">
        <v>143</v>
      </c>
      <c r="E270" s="142" t="s">
        <v>479</v>
      </c>
      <c r="F270" s="143" t="s">
        <v>480</v>
      </c>
      <c r="G270" s="144" t="s">
        <v>158</v>
      </c>
      <c r="H270" s="145">
        <v>17.254000000000001</v>
      </c>
      <c r="I270" s="279"/>
      <c r="J270" s="146">
        <f>ROUND(I270*H270,2)</f>
        <v>0</v>
      </c>
      <c r="K270" s="147"/>
      <c r="L270" s="29"/>
      <c r="M270" s="148" t="s">
        <v>1</v>
      </c>
      <c r="N270" s="149" t="s">
        <v>38</v>
      </c>
      <c r="O270" s="150">
        <v>3.64</v>
      </c>
      <c r="P270" s="150">
        <f>O270*H270</f>
        <v>62.804560000000009</v>
      </c>
      <c r="Q270" s="150">
        <v>0</v>
      </c>
      <c r="R270" s="150">
        <f>Q270*H270</f>
        <v>0</v>
      </c>
      <c r="S270" s="150">
        <v>0</v>
      </c>
      <c r="T270" s="151">
        <f>S270*H270</f>
        <v>0</v>
      </c>
      <c r="U270" s="28"/>
      <c r="V270" s="223"/>
      <c r="W270" s="28"/>
      <c r="X270" s="28"/>
      <c r="Y270" s="28"/>
      <c r="Z270" s="28"/>
      <c r="AA270" s="28"/>
      <c r="AB270" s="28"/>
      <c r="AC270" s="28"/>
      <c r="AD270" s="28"/>
      <c r="AE270" s="28"/>
      <c r="AR270" s="152" t="s">
        <v>147</v>
      </c>
      <c r="AT270" s="152" t="s">
        <v>143</v>
      </c>
      <c r="AU270" s="152" t="s">
        <v>85</v>
      </c>
      <c r="AY270" s="16" t="s">
        <v>140</v>
      </c>
      <c r="BE270" s="153">
        <f>IF(N270="základní",J270,0)</f>
        <v>0</v>
      </c>
      <c r="BF270" s="153">
        <f>IF(N270="snížená",J270,0)</f>
        <v>0</v>
      </c>
      <c r="BG270" s="153">
        <f>IF(N270="zákl. přenesená",J270,0)</f>
        <v>0</v>
      </c>
      <c r="BH270" s="153">
        <f>IF(N270="sníž. přenesená",J270,0)</f>
        <v>0</v>
      </c>
      <c r="BI270" s="153">
        <f>IF(N270="nulová",J270,0)</f>
        <v>0</v>
      </c>
      <c r="BJ270" s="16" t="s">
        <v>85</v>
      </c>
      <c r="BK270" s="153">
        <f>ROUND(I270*H270,2)</f>
        <v>0</v>
      </c>
      <c r="BL270" s="16" t="s">
        <v>147</v>
      </c>
      <c r="BM270" s="152" t="s">
        <v>481</v>
      </c>
    </row>
    <row r="271" spans="1:65" s="12" customFormat="1" ht="25.9" customHeight="1">
      <c r="B271" s="128"/>
      <c r="D271" s="129" t="s">
        <v>71</v>
      </c>
      <c r="E271" s="130" t="s">
        <v>482</v>
      </c>
      <c r="F271" s="130" t="s">
        <v>483</v>
      </c>
      <c r="J271" s="131">
        <f>BK271</f>
        <v>0</v>
      </c>
      <c r="L271" s="128"/>
      <c r="M271" s="132"/>
      <c r="N271" s="133"/>
      <c r="O271" s="133"/>
      <c r="P271" s="134">
        <f>P272+P278+P293+P304+P314+P323+P353+P365+P370+P382+P385</f>
        <v>246.54279199999999</v>
      </c>
      <c r="Q271" s="133"/>
      <c r="R271" s="134">
        <f>R272+R278+R293+R304+R314+R323+R353+R365+R370+R382+R385</f>
        <v>3.7989120999999995</v>
      </c>
      <c r="S271" s="133"/>
      <c r="T271" s="135">
        <f>T272+T278+T293+T304+T314+T323+T353+T365+T370+T382+T385</f>
        <v>3.5119480000000007</v>
      </c>
      <c r="V271" s="229"/>
      <c r="AR271" s="129" t="s">
        <v>85</v>
      </c>
      <c r="AT271" s="136" t="s">
        <v>71</v>
      </c>
      <c r="AU271" s="136" t="s">
        <v>72</v>
      </c>
      <c r="AY271" s="129" t="s">
        <v>140</v>
      </c>
      <c r="BK271" s="137">
        <f>BK272+BK278+BK293+BK304+BK314+BK323+BK353+BK365+BK370+BK382+BK385</f>
        <v>0</v>
      </c>
    </row>
    <row r="272" spans="1:65" s="12" customFormat="1" ht="22.9" customHeight="1">
      <c r="B272" s="128"/>
      <c r="D272" s="129" t="s">
        <v>71</v>
      </c>
      <c r="E272" s="138" t="s">
        <v>484</v>
      </c>
      <c r="F272" s="138" t="s">
        <v>485</v>
      </c>
      <c r="J272" s="139">
        <f>BK272</f>
        <v>0</v>
      </c>
      <c r="L272" s="128"/>
      <c r="M272" s="132"/>
      <c r="N272" s="133"/>
      <c r="O272" s="133"/>
      <c r="P272" s="134">
        <f>SUM(P273:P277)</f>
        <v>1.8615000000000002</v>
      </c>
      <c r="Q272" s="133"/>
      <c r="R272" s="134">
        <f>SUM(R273:R277)</f>
        <v>1.1550000000000001E-2</v>
      </c>
      <c r="S272" s="133"/>
      <c r="T272" s="135">
        <f>SUM(T273:T277)</f>
        <v>0</v>
      </c>
      <c r="V272" s="229"/>
      <c r="AR272" s="129" t="s">
        <v>85</v>
      </c>
      <c r="AT272" s="136" t="s">
        <v>71</v>
      </c>
      <c r="AU272" s="136" t="s">
        <v>80</v>
      </c>
      <c r="AY272" s="129" t="s">
        <v>140</v>
      </c>
      <c r="BK272" s="137">
        <f>SUM(BK273:BK277)</f>
        <v>0</v>
      </c>
    </row>
    <row r="273" spans="1:65" s="2" customFormat="1" ht="21.75" customHeight="1">
      <c r="A273" s="28"/>
      <c r="B273" s="140"/>
      <c r="C273" s="141" t="s">
        <v>486</v>
      </c>
      <c r="D273" s="141" t="s">
        <v>143</v>
      </c>
      <c r="E273" s="142" t="s">
        <v>487</v>
      </c>
      <c r="F273" s="143" t="s">
        <v>488</v>
      </c>
      <c r="G273" s="144" t="s">
        <v>170</v>
      </c>
      <c r="H273" s="145">
        <v>5.55</v>
      </c>
      <c r="I273" s="279"/>
      <c r="J273" s="146">
        <f>ROUND(I273*H273,2)</f>
        <v>0</v>
      </c>
      <c r="K273" s="147"/>
      <c r="L273" s="29"/>
      <c r="M273" s="148" t="s">
        <v>1</v>
      </c>
      <c r="N273" s="149" t="s">
        <v>38</v>
      </c>
      <c r="O273" s="150">
        <v>0.13</v>
      </c>
      <c r="P273" s="150">
        <f>O273*H273</f>
        <v>0.72150000000000003</v>
      </c>
      <c r="Q273" s="150">
        <v>1E-3</v>
      </c>
      <c r="R273" s="150">
        <f>Q273*H273</f>
        <v>5.5500000000000002E-3</v>
      </c>
      <c r="S273" s="150">
        <v>0</v>
      </c>
      <c r="T273" s="151">
        <f>S273*H273</f>
        <v>0</v>
      </c>
      <c r="U273" s="28"/>
      <c r="V273" s="223"/>
      <c r="W273" s="28"/>
      <c r="X273" s="28"/>
      <c r="Y273" s="28"/>
      <c r="Z273" s="28"/>
      <c r="AA273" s="28"/>
      <c r="AB273" s="28"/>
      <c r="AC273" s="28"/>
      <c r="AD273" s="28"/>
      <c r="AE273" s="28"/>
      <c r="AR273" s="152" t="s">
        <v>221</v>
      </c>
      <c r="AT273" s="152" t="s">
        <v>143</v>
      </c>
      <c r="AU273" s="152" t="s">
        <v>85</v>
      </c>
      <c r="AY273" s="16" t="s">
        <v>140</v>
      </c>
      <c r="BE273" s="153">
        <f>IF(N273="základní",J273,0)</f>
        <v>0</v>
      </c>
      <c r="BF273" s="153">
        <f>IF(N273="snížená",J273,0)</f>
        <v>0</v>
      </c>
      <c r="BG273" s="153">
        <f>IF(N273="zákl. přenesená",J273,0)</f>
        <v>0</v>
      </c>
      <c r="BH273" s="153">
        <f>IF(N273="sníž. přenesená",J273,0)</f>
        <v>0</v>
      </c>
      <c r="BI273" s="153">
        <f>IF(N273="nulová",J273,0)</f>
        <v>0</v>
      </c>
      <c r="BJ273" s="16" t="s">
        <v>85</v>
      </c>
      <c r="BK273" s="153">
        <f>ROUND(I273*H273,2)</f>
        <v>0</v>
      </c>
      <c r="BL273" s="16" t="s">
        <v>221</v>
      </c>
      <c r="BM273" s="152" t="s">
        <v>489</v>
      </c>
    </row>
    <row r="274" spans="1:65" s="13" customFormat="1">
      <c r="B274" s="154"/>
      <c r="D274" s="155" t="s">
        <v>149</v>
      </c>
      <c r="E274" s="156" t="s">
        <v>1</v>
      </c>
      <c r="F274" s="157" t="s">
        <v>490</v>
      </c>
      <c r="H274" s="158">
        <v>5.55</v>
      </c>
      <c r="L274" s="154"/>
      <c r="M274" s="159"/>
      <c r="N274" s="160"/>
      <c r="O274" s="160"/>
      <c r="P274" s="160"/>
      <c r="Q274" s="160"/>
      <c r="R274" s="160"/>
      <c r="S274" s="160"/>
      <c r="T274" s="161"/>
      <c r="V274" s="197"/>
      <c r="AT274" s="156" t="s">
        <v>149</v>
      </c>
      <c r="AU274" s="156" t="s">
        <v>85</v>
      </c>
      <c r="AV274" s="13" t="s">
        <v>85</v>
      </c>
      <c r="AW274" s="13" t="s">
        <v>28</v>
      </c>
      <c r="AX274" s="13" t="s">
        <v>80</v>
      </c>
      <c r="AY274" s="156" t="s">
        <v>140</v>
      </c>
    </row>
    <row r="275" spans="1:65" s="2" customFormat="1" ht="21.75" customHeight="1">
      <c r="A275" s="28"/>
      <c r="B275" s="140"/>
      <c r="C275" s="141" t="s">
        <v>491</v>
      </c>
      <c r="D275" s="141" t="s">
        <v>143</v>
      </c>
      <c r="E275" s="142" t="s">
        <v>492</v>
      </c>
      <c r="F275" s="143" t="s">
        <v>493</v>
      </c>
      <c r="G275" s="144" t="s">
        <v>170</v>
      </c>
      <c r="H275" s="145">
        <v>6</v>
      </c>
      <c r="I275" s="279"/>
      <c r="J275" s="146">
        <f>ROUND(I275*H275,2)</f>
        <v>0</v>
      </c>
      <c r="K275" s="147"/>
      <c r="L275" s="29"/>
      <c r="M275" s="148" t="s">
        <v>1</v>
      </c>
      <c r="N275" s="149" t="s">
        <v>38</v>
      </c>
      <c r="O275" s="150">
        <v>0.19</v>
      </c>
      <c r="P275" s="150">
        <f>O275*H275</f>
        <v>1.1400000000000001</v>
      </c>
      <c r="Q275" s="150">
        <v>1E-3</v>
      </c>
      <c r="R275" s="150">
        <f>Q275*H275</f>
        <v>6.0000000000000001E-3</v>
      </c>
      <c r="S275" s="150">
        <v>0</v>
      </c>
      <c r="T275" s="151">
        <f>S275*H275</f>
        <v>0</v>
      </c>
      <c r="U275" s="28"/>
      <c r="V275" s="223"/>
      <c r="W275" s="28"/>
      <c r="X275" s="28"/>
      <c r="Y275" s="28"/>
      <c r="Z275" s="28"/>
      <c r="AA275" s="28"/>
      <c r="AB275" s="28"/>
      <c r="AC275" s="28"/>
      <c r="AD275" s="28"/>
      <c r="AE275" s="28"/>
      <c r="AR275" s="152" t="s">
        <v>221</v>
      </c>
      <c r="AT275" s="152" t="s">
        <v>143</v>
      </c>
      <c r="AU275" s="152" t="s">
        <v>85</v>
      </c>
      <c r="AY275" s="16" t="s">
        <v>140</v>
      </c>
      <c r="BE275" s="153">
        <f>IF(N275="základní",J275,0)</f>
        <v>0</v>
      </c>
      <c r="BF275" s="153">
        <f>IF(N275="snížená",J275,0)</f>
        <v>0</v>
      </c>
      <c r="BG275" s="153">
        <f>IF(N275="zákl. přenesená",J275,0)</f>
        <v>0</v>
      </c>
      <c r="BH275" s="153">
        <f>IF(N275="sníž. přenesená",J275,0)</f>
        <v>0</v>
      </c>
      <c r="BI275" s="153">
        <f>IF(N275="nulová",J275,0)</f>
        <v>0</v>
      </c>
      <c r="BJ275" s="16" t="s">
        <v>85</v>
      </c>
      <c r="BK275" s="153">
        <f>ROUND(I275*H275,2)</f>
        <v>0</v>
      </c>
      <c r="BL275" s="16" t="s">
        <v>221</v>
      </c>
      <c r="BM275" s="152" t="s">
        <v>494</v>
      </c>
    </row>
    <row r="276" spans="1:65" s="13" customFormat="1">
      <c r="B276" s="154"/>
      <c r="D276" s="155" t="s">
        <v>149</v>
      </c>
      <c r="E276" s="156" t="s">
        <v>1</v>
      </c>
      <c r="F276" s="157" t="s">
        <v>495</v>
      </c>
      <c r="H276" s="158">
        <v>6</v>
      </c>
      <c r="L276" s="154"/>
      <c r="M276" s="159"/>
      <c r="N276" s="160"/>
      <c r="O276" s="160"/>
      <c r="P276" s="160"/>
      <c r="Q276" s="160"/>
      <c r="R276" s="160"/>
      <c r="S276" s="160"/>
      <c r="T276" s="161"/>
      <c r="V276" s="197"/>
      <c r="AT276" s="156" t="s">
        <v>149</v>
      </c>
      <c r="AU276" s="156" t="s">
        <v>85</v>
      </c>
      <c r="AV276" s="13" t="s">
        <v>85</v>
      </c>
      <c r="AW276" s="13" t="s">
        <v>28</v>
      </c>
      <c r="AX276" s="13" t="s">
        <v>80</v>
      </c>
      <c r="AY276" s="156" t="s">
        <v>140</v>
      </c>
    </row>
    <row r="277" spans="1:65" s="2" customFormat="1" ht="21.75" customHeight="1">
      <c r="A277" s="28"/>
      <c r="B277" s="140"/>
      <c r="C277" s="141" t="s">
        <v>496</v>
      </c>
      <c r="D277" s="141" t="s">
        <v>143</v>
      </c>
      <c r="E277" s="142" t="s">
        <v>497</v>
      </c>
      <c r="F277" s="143" t="s">
        <v>498</v>
      </c>
      <c r="G277" s="144" t="s">
        <v>499</v>
      </c>
      <c r="H277" s="280"/>
      <c r="I277" s="279"/>
      <c r="J277" s="146">
        <f>ROUND(I277*H277,2)</f>
        <v>0</v>
      </c>
      <c r="K277" s="147"/>
      <c r="L277" s="29"/>
      <c r="M277" s="148" t="s">
        <v>1</v>
      </c>
      <c r="N277" s="149" t="s">
        <v>38</v>
      </c>
      <c r="O277" s="150">
        <v>0</v>
      </c>
      <c r="P277" s="150">
        <f>O277*H277</f>
        <v>0</v>
      </c>
      <c r="Q277" s="150">
        <v>0</v>
      </c>
      <c r="R277" s="150">
        <f>Q277*H277</f>
        <v>0</v>
      </c>
      <c r="S277" s="150">
        <v>0</v>
      </c>
      <c r="T277" s="151">
        <f>S277*H277</f>
        <v>0</v>
      </c>
      <c r="U277" s="28"/>
      <c r="V277" s="223"/>
      <c r="W277" s="28"/>
      <c r="X277" s="28"/>
      <c r="Y277" s="28"/>
      <c r="Z277" s="28"/>
      <c r="AA277" s="28"/>
      <c r="AB277" s="28"/>
      <c r="AC277" s="28"/>
      <c r="AD277" s="28"/>
      <c r="AE277" s="28"/>
      <c r="AR277" s="152" t="s">
        <v>221</v>
      </c>
      <c r="AT277" s="152" t="s">
        <v>143</v>
      </c>
      <c r="AU277" s="152" t="s">
        <v>85</v>
      </c>
      <c r="AY277" s="16" t="s">
        <v>140</v>
      </c>
      <c r="BE277" s="153">
        <f>IF(N277="základní",J277,0)</f>
        <v>0</v>
      </c>
      <c r="BF277" s="153">
        <f>IF(N277="snížená",J277,0)</f>
        <v>0</v>
      </c>
      <c r="BG277" s="153">
        <f>IF(N277="zákl. přenesená",J277,0)</f>
        <v>0</v>
      </c>
      <c r="BH277" s="153">
        <f>IF(N277="sníž. přenesená",J277,0)</f>
        <v>0</v>
      </c>
      <c r="BI277" s="153">
        <f>IF(N277="nulová",J277,0)</f>
        <v>0</v>
      </c>
      <c r="BJ277" s="16" t="s">
        <v>85</v>
      </c>
      <c r="BK277" s="153">
        <f>ROUND(I277*H277,2)</f>
        <v>0</v>
      </c>
      <c r="BL277" s="16" t="s">
        <v>221</v>
      </c>
      <c r="BM277" s="152" t="s">
        <v>500</v>
      </c>
    </row>
    <row r="278" spans="1:65" s="12" customFormat="1" ht="22.9" customHeight="1">
      <c r="B278" s="128"/>
      <c r="D278" s="129" t="s">
        <v>71</v>
      </c>
      <c r="E278" s="138" t="s">
        <v>501</v>
      </c>
      <c r="F278" s="138" t="s">
        <v>502</v>
      </c>
      <c r="J278" s="139">
        <f>BK278</f>
        <v>0</v>
      </c>
      <c r="L278" s="128"/>
      <c r="M278" s="132"/>
      <c r="N278" s="133"/>
      <c r="O278" s="133"/>
      <c r="P278" s="134">
        <f>SUM(P279:P292)</f>
        <v>40.981519999999996</v>
      </c>
      <c r="Q278" s="133"/>
      <c r="R278" s="134">
        <f>SUM(R279:R292)</f>
        <v>0.90390519999999985</v>
      </c>
      <c r="S278" s="133"/>
      <c r="T278" s="135">
        <f>SUM(T279:T292)</f>
        <v>2.4056800000000003</v>
      </c>
      <c r="V278" s="229"/>
      <c r="AR278" s="129" t="s">
        <v>85</v>
      </c>
      <c r="AT278" s="136" t="s">
        <v>71</v>
      </c>
      <c r="AU278" s="136" t="s">
        <v>80</v>
      </c>
      <c r="AY278" s="129" t="s">
        <v>140</v>
      </c>
      <c r="BK278" s="137">
        <f>SUM(BK279:BK292)</f>
        <v>0</v>
      </c>
    </row>
    <row r="279" spans="1:65" s="2" customFormat="1" ht="33" customHeight="1">
      <c r="A279" s="28"/>
      <c r="B279" s="140"/>
      <c r="C279" s="141" t="s">
        <v>503</v>
      </c>
      <c r="D279" s="141" t="s">
        <v>143</v>
      </c>
      <c r="E279" s="142" t="s">
        <v>504</v>
      </c>
      <c r="F279" s="143" t="s">
        <v>505</v>
      </c>
      <c r="G279" s="144" t="s">
        <v>170</v>
      </c>
      <c r="H279" s="145">
        <v>102.16</v>
      </c>
      <c r="I279" s="279"/>
      <c r="J279" s="146">
        <f>ROUND(I279*H279,2)</f>
        <v>0</v>
      </c>
      <c r="K279" s="147"/>
      <c r="L279" s="29"/>
      <c r="M279" s="148" t="s">
        <v>1</v>
      </c>
      <c r="N279" s="149" t="s">
        <v>38</v>
      </c>
      <c r="O279" s="150">
        <v>0.28199999999999997</v>
      </c>
      <c r="P279" s="150">
        <f>O279*H279</f>
        <v>28.809119999999997</v>
      </c>
      <c r="Q279" s="150">
        <v>0</v>
      </c>
      <c r="R279" s="150">
        <f>Q279*H279</f>
        <v>0</v>
      </c>
      <c r="S279" s="150">
        <v>0</v>
      </c>
      <c r="T279" s="151">
        <f>S279*H279</f>
        <v>0</v>
      </c>
      <c r="U279" s="28"/>
      <c r="V279" s="223"/>
      <c r="W279" s="28"/>
      <c r="X279" s="28"/>
      <c r="Y279" s="28"/>
      <c r="Z279" s="28"/>
      <c r="AA279" s="28"/>
      <c r="AB279" s="28"/>
      <c r="AC279" s="28"/>
      <c r="AD279" s="28"/>
      <c r="AE279" s="28"/>
      <c r="AR279" s="152" t="s">
        <v>221</v>
      </c>
      <c r="AT279" s="152" t="s">
        <v>143</v>
      </c>
      <c r="AU279" s="152" t="s">
        <v>85</v>
      </c>
      <c r="AY279" s="16" t="s">
        <v>140</v>
      </c>
      <c r="BE279" s="153">
        <f>IF(N279="základní",J279,0)</f>
        <v>0</v>
      </c>
      <c r="BF279" s="153">
        <f>IF(N279="snížená",J279,0)</f>
        <v>0</v>
      </c>
      <c r="BG279" s="153">
        <f>IF(N279="zákl. přenesená",J279,0)</f>
        <v>0</v>
      </c>
      <c r="BH279" s="153">
        <f>IF(N279="sníž. přenesená",J279,0)</f>
        <v>0</v>
      </c>
      <c r="BI279" s="153">
        <f>IF(N279="nulová",J279,0)</f>
        <v>0</v>
      </c>
      <c r="BJ279" s="16" t="s">
        <v>85</v>
      </c>
      <c r="BK279" s="153">
        <f>ROUND(I279*H279,2)</f>
        <v>0</v>
      </c>
      <c r="BL279" s="16" t="s">
        <v>221</v>
      </c>
      <c r="BM279" s="152" t="s">
        <v>506</v>
      </c>
    </row>
    <row r="280" spans="1:65" s="13" customFormat="1">
      <c r="B280" s="154"/>
      <c r="D280" s="155" t="s">
        <v>149</v>
      </c>
      <c r="E280" s="156" t="s">
        <v>1</v>
      </c>
      <c r="F280" s="157" t="s">
        <v>507</v>
      </c>
      <c r="H280" s="158">
        <v>102.16</v>
      </c>
      <c r="L280" s="154"/>
      <c r="M280" s="159"/>
      <c r="N280" s="160"/>
      <c r="O280" s="160"/>
      <c r="P280" s="160"/>
      <c r="Q280" s="160"/>
      <c r="R280" s="160"/>
      <c r="S280" s="160"/>
      <c r="T280" s="161"/>
      <c r="V280" s="197"/>
      <c r="AT280" s="156" t="s">
        <v>149</v>
      </c>
      <c r="AU280" s="156" t="s">
        <v>85</v>
      </c>
      <c r="AV280" s="13" t="s">
        <v>85</v>
      </c>
      <c r="AW280" s="13" t="s">
        <v>28</v>
      </c>
      <c r="AX280" s="13" t="s">
        <v>80</v>
      </c>
      <c r="AY280" s="156" t="s">
        <v>140</v>
      </c>
    </row>
    <row r="281" spans="1:65" s="2" customFormat="1" ht="21.75" customHeight="1">
      <c r="A281" s="28"/>
      <c r="B281" s="140"/>
      <c r="C281" s="162" t="s">
        <v>508</v>
      </c>
      <c r="D281" s="162" t="s">
        <v>161</v>
      </c>
      <c r="E281" s="163" t="s">
        <v>509</v>
      </c>
      <c r="F281" s="164" t="s">
        <v>510</v>
      </c>
      <c r="G281" s="165" t="s">
        <v>170</v>
      </c>
      <c r="H281" s="166">
        <v>55.165999999999997</v>
      </c>
      <c r="I281" s="281"/>
      <c r="J281" s="167">
        <f>ROUND(I281*H281,2)</f>
        <v>0</v>
      </c>
      <c r="K281" s="168"/>
      <c r="L281" s="169"/>
      <c r="M281" s="170" t="s">
        <v>1</v>
      </c>
      <c r="N281" s="171" t="s">
        <v>38</v>
      </c>
      <c r="O281" s="150">
        <v>0</v>
      </c>
      <c r="P281" s="150">
        <f>O281*H281</f>
        <v>0</v>
      </c>
      <c r="Q281" s="150">
        <v>7.1999999999999998E-3</v>
      </c>
      <c r="R281" s="150">
        <f>Q281*H281</f>
        <v>0.39719519999999997</v>
      </c>
      <c r="S281" s="150">
        <v>0</v>
      </c>
      <c r="T281" s="151">
        <f>S281*H281</f>
        <v>0</v>
      </c>
      <c r="U281" s="28"/>
      <c r="V281" s="223"/>
      <c r="W281" s="28"/>
      <c r="X281" s="28"/>
      <c r="Y281" s="28"/>
      <c r="Z281" s="28"/>
      <c r="AA281" s="28"/>
      <c r="AB281" s="28"/>
      <c r="AC281" s="28"/>
      <c r="AD281" s="28"/>
      <c r="AE281" s="28"/>
      <c r="AR281" s="152" t="s">
        <v>295</v>
      </c>
      <c r="AT281" s="152" t="s">
        <v>161</v>
      </c>
      <c r="AU281" s="152" t="s">
        <v>85</v>
      </c>
      <c r="AY281" s="16" t="s">
        <v>140</v>
      </c>
      <c r="BE281" s="153">
        <f>IF(N281="základní",J281,0)</f>
        <v>0</v>
      </c>
      <c r="BF281" s="153">
        <f>IF(N281="snížená",J281,0)</f>
        <v>0</v>
      </c>
      <c r="BG281" s="153">
        <f>IF(N281="zákl. přenesená",J281,0)</f>
        <v>0</v>
      </c>
      <c r="BH281" s="153">
        <f>IF(N281="sníž. přenesená",J281,0)</f>
        <v>0</v>
      </c>
      <c r="BI281" s="153">
        <f>IF(N281="nulová",J281,0)</f>
        <v>0</v>
      </c>
      <c r="BJ281" s="16" t="s">
        <v>85</v>
      </c>
      <c r="BK281" s="153">
        <f>ROUND(I281*H281,2)</f>
        <v>0</v>
      </c>
      <c r="BL281" s="16" t="s">
        <v>221</v>
      </c>
      <c r="BM281" s="152" t="s">
        <v>511</v>
      </c>
    </row>
    <row r="282" spans="1:65" s="13" customFormat="1">
      <c r="B282" s="154"/>
      <c r="D282" s="155" t="s">
        <v>149</v>
      </c>
      <c r="F282" s="157" t="s">
        <v>512</v>
      </c>
      <c r="H282" s="158">
        <v>55.165999999999997</v>
      </c>
      <c r="L282" s="154"/>
      <c r="M282" s="159"/>
      <c r="N282" s="160"/>
      <c r="O282" s="160"/>
      <c r="P282" s="160"/>
      <c r="Q282" s="160"/>
      <c r="R282" s="160"/>
      <c r="S282" s="160"/>
      <c r="T282" s="161"/>
      <c r="V282" s="197"/>
      <c r="AT282" s="156" t="s">
        <v>149</v>
      </c>
      <c r="AU282" s="156" t="s">
        <v>85</v>
      </c>
      <c r="AV282" s="13" t="s">
        <v>85</v>
      </c>
      <c r="AW282" s="13" t="s">
        <v>3</v>
      </c>
      <c r="AX282" s="13" t="s">
        <v>80</v>
      </c>
      <c r="AY282" s="156" t="s">
        <v>140</v>
      </c>
    </row>
    <row r="283" spans="1:65" s="2" customFormat="1" ht="21.75" customHeight="1">
      <c r="A283" s="28"/>
      <c r="B283" s="140"/>
      <c r="C283" s="162" t="s">
        <v>513</v>
      </c>
      <c r="D283" s="162" t="s">
        <v>161</v>
      </c>
      <c r="E283" s="163" t="s">
        <v>514</v>
      </c>
      <c r="F283" s="164" t="s">
        <v>515</v>
      </c>
      <c r="G283" s="165" t="s">
        <v>170</v>
      </c>
      <c r="H283" s="166">
        <v>55.165999999999997</v>
      </c>
      <c r="I283" s="281"/>
      <c r="J283" s="167">
        <f>ROUND(I283*H283,2)</f>
        <v>0</v>
      </c>
      <c r="K283" s="168"/>
      <c r="L283" s="169"/>
      <c r="M283" s="170" t="s">
        <v>1</v>
      </c>
      <c r="N283" s="171" t="s">
        <v>38</v>
      </c>
      <c r="O283" s="150">
        <v>0</v>
      </c>
      <c r="P283" s="150">
        <f>O283*H283</f>
        <v>0</v>
      </c>
      <c r="Q283" s="150">
        <v>8.9999999999999993E-3</v>
      </c>
      <c r="R283" s="150">
        <f>Q283*H283</f>
        <v>0.49649399999999994</v>
      </c>
      <c r="S283" s="150">
        <v>0</v>
      </c>
      <c r="T283" s="151">
        <f>S283*H283</f>
        <v>0</v>
      </c>
      <c r="U283" s="28"/>
      <c r="V283" s="223"/>
      <c r="W283" s="28"/>
      <c r="X283" s="28"/>
      <c r="Y283" s="28"/>
      <c r="Z283" s="28"/>
      <c r="AA283" s="28"/>
      <c r="AB283" s="28"/>
      <c r="AC283" s="28"/>
      <c r="AD283" s="28"/>
      <c r="AE283" s="28"/>
      <c r="AR283" s="152" t="s">
        <v>295</v>
      </c>
      <c r="AT283" s="152" t="s">
        <v>161</v>
      </c>
      <c r="AU283" s="152" t="s">
        <v>85</v>
      </c>
      <c r="AY283" s="16" t="s">
        <v>140</v>
      </c>
      <c r="BE283" s="153">
        <f>IF(N283="základní",J283,0)</f>
        <v>0</v>
      </c>
      <c r="BF283" s="153">
        <f>IF(N283="snížená",J283,0)</f>
        <v>0</v>
      </c>
      <c r="BG283" s="153">
        <f>IF(N283="zákl. přenesená",J283,0)</f>
        <v>0</v>
      </c>
      <c r="BH283" s="153">
        <f>IF(N283="sníž. přenesená",J283,0)</f>
        <v>0</v>
      </c>
      <c r="BI283" s="153">
        <f>IF(N283="nulová",J283,0)</f>
        <v>0</v>
      </c>
      <c r="BJ283" s="16" t="s">
        <v>85</v>
      </c>
      <c r="BK283" s="153">
        <f>ROUND(I283*H283,2)</f>
        <v>0</v>
      </c>
      <c r="BL283" s="16" t="s">
        <v>221</v>
      </c>
      <c r="BM283" s="152" t="s">
        <v>516</v>
      </c>
    </row>
    <row r="284" spans="1:65" s="13" customFormat="1">
      <c r="B284" s="154"/>
      <c r="D284" s="155" t="s">
        <v>149</v>
      </c>
      <c r="F284" s="157" t="s">
        <v>512</v>
      </c>
      <c r="H284" s="158">
        <v>55.165999999999997</v>
      </c>
      <c r="L284" s="154"/>
      <c r="M284" s="159"/>
      <c r="N284" s="160"/>
      <c r="O284" s="160"/>
      <c r="P284" s="160"/>
      <c r="Q284" s="160"/>
      <c r="R284" s="160"/>
      <c r="S284" s="160"/>
      <c r="T284" s="161"/>
      <c r="V284" s="197"/>
      <c r="AT284" s="156" t="s">
        <v>149</v>
      </c>
      <c r="AU284" s="156" t="s">
        <v>85</v>
      </c>
      <c r="AV284" s="13" t="s">
        <v>85</v>
      </c>
      <c r="AW284" s="13" t="s">
        <v>3</v>
      </c>
      <c r="AX284" s="13" t="s">
        <v>80</v>
      </c>
      <c r="AY284" s="156" t="s">
        <v>140</v>
      </c>
    </row>
    <row r="285" spans="1:65" s="2" customFormat="1" ht="21.75" customHeight="1">
      <c r="A285" s="28"/>
      <c r="B285" s="140"/>
      <c r="C285" s="141" t="s">
        <v>517</v>
      </c>
      <c r="D285" s="141" t="s">
        <v>143</v>
      </c>
      <c r="E285" s="142" t="s">
        <v>518</v>
      </c>
      <c r="F285" s="143" t="s">
        <v>519</v>
      </c>
      <c r="G285" s="144" t="s">
        <v>170</v>
      </c>
      <c r="H285" s="145">
        <v>51.08</v>
      </c>
      <c r="I285" s="279"/>
      <c r="J285" s="146">
        <f>ROUND(I285*H285,2)</f>
        <v>0</v>
      </c>
      <c r="K285" s="147"/>
      <c r="L285" s="29"/>
      <c r="M285" s="148" t="s">
        <v>1</v>
      </c>
      <c r="N285" s="149" t="s">
        <v>38</v>
      </c>
      <c r="O285" s="150">
        <v>0.14000000000000001</v>
      </c>
      <c r="P285" s="150">
        <f>O285*H285</f>
        <v>7.1512000000000002</v>
      </c>
      <c r="Q285" s="150">
        <v>0</v>
      </c>
      <c r="R285" s="150">
        <f>Q285*H285</f>
        <v>0</v>
      </c>
      <c r="S285" s="150">
        <v>1.6E-2</v>
      </c>
      <c r="T285" s="151">
        <f>S285*H285</f>
        <v>0.81728000000000001</v>
      </c>
      <c r="U285" s="28"/>
      <c r="V285" s="223"/>
      <c r="W285" s="28"/>
      <c r="X285" s="28"/>
      <c r="Y285" s="28"/>
      <c r="Z285" s="28"/>
      <c r="AA285" s="28"/>
      <c r="AB285" s="28"/>
      <c r="AC285" s="28"/>
      <c r="AD285" s="28"/>
      <c r="AE285" s="28"/>
      <c r="AR285" s="152" t="s">
        <v>221</v>
      </c>
      <c r="AT285" s="152" t="s">
        <v>143</v>
      </c>
      <c r="AU285" s="152" t="s">
        <v>85</v>
      </c>
      <c r="AY285" s="16" t="s">
        <v>140</v>
      </c>
      <c r="BE285" s="153">
        <f>IF(N285="základní",J285,0)</f>
        <v>0</v>
      </c>
      <c r="BF285" s="153">
        <f>IF(N285="snížená",J285,0)</f>
        <v>0</v>
      </c>
      <c r="BG285" s="153">
        <f>IF(N285="zákl. přenesená",J285,0)</f>
        <v>0</v>
      </c>
      <c r="BH285" s="153">
        <f>IF(N285="sníž. přenesená",J285,0)</f>
        <v>0</v>
      </c>
      <c r="BI285" s="153">
        <f>IF(N285="nulová",J285,0)</f>
        <v>0</v>
      </c>
      <c r="BJ285" s="16" t="s">
        <v>85</v>
      </c>
      <c r="BK285" s="153">
        <f>ROUND(I285*H285,2)</f>
        <v>0</v>
      </c>
      <c r="BL285" s="16" t="s">
        <v>221</v>
      </c>
      <c r="BM285" s="152" t="s">
        <v>520</v>
      </c>
    </row>
    <row r="286" spans="1:65" s="13" customFormat="1">
      <c r="B286" s="154"/>
      <c r="D286" s="155" t="s">
        <v>149</v>
      </c>
      <c r="E286" s="156" t="s">
        <v>1</v>
      </c>
      <c r="F286" s="157" t="s">
        <v>521</v>
      </c>
      <c r="H286" s="158">
        <v>51.08</v>
      </c>
      <c r="L286" s="154"/>
      <c r="M286" s="159"/>
      <c r="N286" s="160"/>
      <c r="O286" s="160"/>
      <c r="P286" s="160"/>
      <c r="Q286" s="160"/>
      <c r="R286" s="160"/>
      <c r="S286" s="160"/>
      <c r="T286" s="161"/>
      <c r="V286" s="197"/>
      <c r="AT286" s="156" t="s">
        <v>149</v>
      </c>
      <c r="AU286" s="156" t="s">
        <v>85</v>
      </c>
      <c r="AV286" s="13" t="s">
        <v>85</v>
      </c>
      <c r="AW286" s="13" t="s">
        <v>28</v>
      </c>
      <c r="AX286" s="13" t="s">
        <v>80</v>
      </c>
      <c r="AY286" s="156" t="s">
        <v>140</v>
      </c>
    </row>
    <row r="287" spans="1:65" s="2" customFormat="1" ht="21.75" customHeight="1">
      <c r="A287" s="28"/>
      <c r="B287" s="140"/>
      <c r="C287" s="141" t="s">
        <v>522</v>
      </c>
      <c r="D287" s="141" t="s">
        <v>143</v>
      </c>
      <c r="E287" s="142" t="s">
        <v>523</v>
      </c>
      <c r="F287" s="143" t="s">
        <v>524</v>
      </c>
      <c r="G287" s="144" t="s">
        <v>170</v>
      </c>
      <c r="H287" s="145">
        <v>51.08</v>
      </c>
      <c r="I287" s="279"/>
      <c r="J287" s="146">
        <f>ROUND(I287*H287,2)</f>
        <v>0</v>
      </c>
      <c r="K287" s="147"/>
      <c r="L287" s="29"/>
      <c r="M287" s="148" t="s">
        <v>1</v>
      </c>
      <c r="N287" s="149" t="s">
        <v>38</v>
      </c>
      <c r="O287" s="150">
        <v>0.09</v>
      </c>
      <c r="P287" s="150">
        <f>O287*H287</f>
        <v>4.5972</v>
      </c>
      <c r="Q287" s="150">
        <v>0</v>
      </c>
      <c r="R287" s="150">
        <f>Q287*H287</f>
        <v>0</v>
      </c>
      <c r="S287" s="150">
        <v>0.03</v>
      </c>
      <c r="T287" s="151">
        <f>S287*H287</f>
        <v>1.5324</v>
      </c>
      <c r="U287" s="28"/>
      <c r="V287" s="223"/>
      <c r="W287" s="28"/>
      <c r="X287" s="28"/>
      <c r="Y287" s="28"/>
      <c r="Z287" s="28"/>
      <c r="AA287" s="28"/>
      <c r="AB287" s="28"/>
      <c r="AC287" s="28"/>
      <c r="AD287" s="28"/>
      <c r="AE287" s="28"/>
      <c r="AR287" s="152" t="s">
        <v>221</v>
      </c>
      <c r="AT287" s="152" t="s">
        <v>143</v>
      </c>
      <c r="AU287" s="152" t="s">
        <v>85</v>
      </c>
      <c r="AY287" s="16" t="s">
        <v>140</v>
      </c>
      <c r="BE287" s="153">
        <f>IF(N287="základní",J287,0)</f>
        <v>0</v>
      </c>
      <c r="BF287" s="153">
        <f>IF(N287="snížená",J287,0)</f>
        <v>0</v>
      </c>
      <c r="BG287" s="153">
        <f>IF(N287="zákl. přenesená",J287,0)</f>
        <v>0</v>
      </c>
      <c r="BH287" s="153">
        <f>IF(N287="sníž. přenesená",J287,0)</f>
        <v>0</v>
      </c>
      <c r="BI287" s="153">
        <f>IF(N287="nulová",J287,0)</f>
        <v>0</v>
      </c>
      <c r="BJ287" s="16" t="s">
        <v>85</v>
      </c>
      <c r="BK287" s="153">
        <f>ROUND(I287*H287,2)</f>
        <v>0</v>
      </c>
      <c r="BL287" s="16" t="s">
        <v>221</v>
      </c>
      <c r="BM287" s="152" t="s">
        <v>525</v>
      </c>
    </row>
    <row r="288" spans="1:65" s="13" customFormat="1" ht="22.5">
      <c r="B288" s="154"/>
      <c r="D288" s="155" t="s">
        <v>149</v>
      </c>
      <c r="E288" s="156" t="s">
        <v>1</v>
      </c>
      <c r="F288" s="157" t="s">
        <v>526</v>
      </c>
      <c r="H288" s="158">
        <v>51.08</v>
      </c>
      <c r="L288" s="154"/>
      <c r="M288" s="159"/>
      <c r="N288" s="160"/>
      <c r="O288" s="160"/>
      <c r="P288" s="160"/>
      <c r="Q288" s="160"/>
      <c r="R288" s="160"/>
      <c r="S288" s="160"/>
      <c r="T288" s="161"/>
      <c r="V288" s="197"/>
      <c r="AT288" s="156" t="s">
        <v>149</v>
      </c>
      <c r="AU288" s="156" t="s">
        <v>85</v>
      </c>
      <c r="AV288" s="13" t="s">
        <v>85</v>
      </c>
      <c r="AW288" s="13" t="s">
        <v>28</v>
      </c>
      <c r="AX288" s="13" t="s">
        <v>80</v>
      </c>
      <c r="AY288" s="156" t="s">
        <v>140</v>
      </c>
    </row>
    <row r="289" spans="1:65" s="2" customFormat="1" ht="21.75" customHeight="1">
      <c r="A289" s="28"/>
      <c r="B289" s="140"/>
      <c r="C289" s="141" t="s">
        <v>527</v>
      </c>
      <c r="D289" s="141" t="s">
        <v>143</v>
      </c>
      <c r="E289" s="142" t="s">
        <v>528</v>
      </c>
      <c r="F289" s="143" t="s">
        <v>529</v>
      </c>
      <c r="G289" s="144" t="s">
        <v>170</v>
      </c>
      <c r="H289" s="145">
        <v>51.08</v>
      </c>
      <c r="I289" s="279"/>
      <c r="J289" s="146">
        <f>ROUND(I289*H289,2)</f>
        <v>0</v>
      </c>
      <c r="K289" s="147"/>
      <c r="L289" s="29"/>
      <c r="M289" s="148" t="s">
        <v>1</v>
      </c>
      <c r="N289" s="149" t="s">
        <v>38</v>
      </c>
      <c r="O289" s="150">
        <v>0</v>
      </c>
      <c r="P289" s="150">
        <f>O289*H289</f>
        <v>0</v>
      </c>
      <c r="Q289" s="150">
        <v>2.0000000000000001E-4</v>
      </c>
      <c r="R289" s="150">
        <f>Q289*H289</f>
        <v>1.0215999999999999E-2</v>
      </c>
      <c r="S289" s="150">
        <v>0</v>
      </c>
      <c r="T289" s="151">
        <f>S289*H289</f>
        <v>0</v>
      </c>
      <c r="U289" s="28"/>
      <c r="V289" s="223"/>
      <c r="W289" s="28"/>
      <c r="X289" s="28"/>
      <c r="Y289" s="28"/>
      <c r="Z289" s="28"/>
      <c r="AA289" s="28"/>
      <c r="AB289" s="28"/>
      <c r="AC289" s="28"/>
      <c r="AD289" s="28"/>
      <c r="AE289" s="28"/>
      <c r="AR289" s="152" t="s">
        <v>221</v>
      </c>
      <c r="AT289" s="152" t="s">
        <v>143</v>
      </c>
      <c r="AU289" s="152" t="s">
        <v>85</v>
      </c>
      <c r="AY289" s="16" t="s">
        <v>140</v>
      </c>
      <c r="BE289" s="153">
        <f>IF(N289="základní",J289,0)</f>
        <v>0</v>
      </c>
      <c r="BF289" s="153">
        <f>IF(N289="snížená",J289,0)</f>
        <v>0</v>
      </c>
      <c r="BG289" s="153">
        <f>IF(N289="zákl. přenesená",J289,0)</f>
        <v>0</v>
      </c>
      <c r="BH289" s="153">
        <f>IF(N289="sníž. přenesená",J289,0)</f>
        <v>0</v>
      </c>
      <c r="BI289" s="153">
        <f>IF(N289="nulová",J289,0)</f>
        <v>0</v>
      </c>
      <c r="BJ289" s="16" t="s">
        <v>85</v>
      </c>
      <c r="BK289" s="153">
        <f>ROUND(I289*H289,2)</f>
        <v>0</v>
      </c>
      <c r="BL289" s="16" t="s">
        <v>221</v>
      </c>
      <c r="BM289" s="152" t="s">
        <v>530</v>
      </c>
    </row>
    <row r="290" spans="1:65" s="2" customFormat="1" ht="21.75" customHeight="1">
      <c r="A290" s="28"/>
      <c r="B290" s="140"/>
      <c r="C290" s="141" t="s">
        <v>531</v>
      </c>
      <c r="D290" s="141" t="s">
        <v>143</v>
      </c>
      <c r="E290" s="142" t="s">
        <v>532</v>
      </c>
      <c r="F290" s="143" t="s">
        <v>533</v>
      </c>
      <c r="G290" s="144" t="s">
        <v>170</v>
      </c>
      <c r="H290" s="145">
        <v>4</v>
      </c>
      <c r="I290" s="279"/>
      <c r="J290" s="146">
        <f>ROUND(I290*H290,2)</f>
        <v>0</v>
      </c>
      <c r="K290" s="147"/>
      <c r="L290" s="29"/>
      <c r="M290" s="148" t="s">
        <v>1</v>
      </c>
      <c r="N290" s="149" t="s">
        <v>38</v>
      </c>
      <c r="O290" s="150">
        <v>0.106</v>
      </c>
      <c r="P290" s="150">
        <f>O290*H290</f>
        <v>0.42399999999999999</v>
      </c>
      <c r="Q290" s="150">
        <v>0</v>
      </c>
      <c r="R290" s="150">
        <f>Q290*H290</f>
        <v>0</v>
      </c>
      <c r="S290" s="150">
        <v>1.4E-2</v>
      </c>
      <c r="T290" s="151">
        <f>S290*H290</f>
        <v>5.6000000000000001E-2</v>
      </c>
      <c r="U290" s="28"/>
      <c r="V290" s="223"/>
      <c r="W290" s="28"/>
      <c r="X290" s="28"/>
      <c r="Y290" s="28"/>
      <c r="Z290" s="28"/>
      <c r="AA290" s="28"/>
      <c r="AB290" s="28"/>
      <c r="AC290" s="28"/>
      <c r="AD290" s="28"/>
      <c r="AE290" s="28"/>
      <c r="AR290" s="152" t="s">
        <v>221</v>
      </c>
      <c r="AT290" s="152" t="s">
        <v>143</v>
      </c>
      <c r="AU290" s="152" t="s">
        <v>85</v>
      </c>
      <c r="AY290" s="16" t="s">
        <v>140</v>
      </c>
      <c r="BE290" s="153">
        <f>IF(N290="základní",J290,0)</f>
        <v>0</v>
      </c>
      <c r="BF290" s="153">
        <f>IF(N290="snížená",J290,0)</f>
        <v>0</v>
      </c>
      <c r="BG290" s="153">
        <f>IF(N290="zákl. přenesená",J290,0)</f>
        <v>0</v>
      </c>
      <c r="BH290" s="153">
        <f>IF(N290="sníž. přenesená",J290,0)</f>
        <v>0</v>
      </c>
      <c r="BI290" s="153">
        <f>IF(N290="nulová",J290,0)</f>
        <v>0</v>
      </c>
      <c r="BJ290" s="16" t="s">
        <v>85</v>
      </c>
      <c r="BK290" s="153">
        <f>ROUND(I290*H290,2)</f>
        <v>0</v>
      </c>
      <c r="BL290" s="16" t="s">
        <v>221</v>
      </c>
      <c r="BM290" s="152" t="s">
        <v>534</v>
      </c>
    </row>
    <row r="291" spans="1:65" s="13" customFormat="1">
      <c r="B291" s="154"/>
      <c r="D291" s="155" t="s">
        <v>149</v>
      </c>
      <c r="E291" s="156" t="s">
        <v>1</v>
      </c>
      <c r="F291" s="157" t="s">
        <v>445</v>
      </c>
      <c r="H291" s="158">
        <v>4</v>
      </c>
      <c r="L291" s="154"/>
      <c r="M291" s="159"/>
      <c r="N291" s="160"/>
      <c r="O291" s="160"/>
      <c r="P291" s="160"/>
      <c r="Q291" s="160"/>
      <c r="R291" s="160"/>
      <c r="S291" s="160"/>
      <c r="T291" s="161"/>
      <c r="V291" s="197"/>
      <c r="AT291" s="156" t="s">
        <v>149</v>
      </c>
      <c r="AU291" s="156" t="s">
        <v>85</v>
      </c>
      <c r="AV291" s="13" t="s">
        <v>85</v>
      </c>
      <c r="AW291" s="13" t="s">
        <v>28</v>
      </c>
      <c r="AX291" s="13" t="s">
        <v>80</v>
      </c>
      <c r="AY291" s="156" t="s">
        <v>140</v>
      </c>
    </row>
    <row r="292" spans="1:65" s="2" customFormat="1" ht="21.75" customHeight="1">
      <c r="A292" s="28"/>
      <c r="B292" s="140"/>
      <c r="C292" s="141" t="s">
        <v>535</v>
      </c>
      <c r="D292" s="141" t="s">
        <v>143</v>
      </c>
      <c r="E292" s="142" t="s">
        <v>536</v>
      </c>
      <c r="F292" s="143" t="s">
        <v>537</v>
      </c>
      <c r="G292" s="144" t="s">
        <v>499</v>
      </c>
      <c r="H292" s="280"/>
      <c r="I292" s="279"/>
      <c r="J292" s="146">
        <f>ROUND(I292*H292,2)</f>
        <v>0</v>
      </c>
      <c r="K292" s="147"/>
      <c r="L292" s="29"/>
      <c r="M292" s="148" t="s">
        <v>1</v>
      </c>
      <c r="N292" s="149" t="s">
        <v>38</v>
      </c>
      <c r="O292" s="150">
        <v>0</v>
      </c>
      <c r="P292" s="150">
        <f>O292*H292</f>
        <v>0</v>
      </c>
      <c r="Q292" s="150">
        <v>0</v>
      </c>
      <c r="R292" s="150">
        <f>Q292*H292</f>
        <v>0</v>
      </c>
      <c r="S292" s="150">
        <v>0</v>
      </c>
      <c r="T292" s="151">
        <f>S292*H292</f>
        <v>0</v>
      </c>
      <c r="U292" s="28"/>
      <c r="V292" s="223"/>
      <c r="W292" s="28"/>
      <c r="X292" s="28"/>
      <c r="Y292" s="28"/>
      <c r="Z292" s="28"/>
      <c r="AA292" s="28"/>
      <c r="AB292" s="28"/>
      <c r="AC292" s="28"/>
      <c r="AD292" s="28"/>
      <c r="AE292" s="28"/>
      <c r="AR292" s="152" t="s">
        <v>221</v>
      </c>
      <c r="AT292" s="152" t="s">
        <v>143</v>
      </c>
      <c r="AU292" s="152" t="s">
        <v>85</v>
      </c>
      <c r="AY292" s="16" t="s">
        <v>140</v>
      </c>
      <c r="BE292" s="153">
        <f>IF(N292="základní",J292,0)</f>
        <v>0</v>
      </c>
      <c r="BF292" s="153">
        <f>IF(N292="snížená",J292,0)</f>
        <v>0</v>
      </c>
      <c r="BG292" s="153">
        <f>IF(N292="zákl. přenesená",J292,0)</f>
        <v>0</v>
      </c>
      <c r="BH292" s="153">
        <f>IF(N292="sníž. přenesená",J292,0)</f>
        <v>0</v>
      </c>
      <c r="BI292" s="153">
        <f>IF(N292="nulová",J292,0)</f>
        <v>0</v>
      </c>
      <c r="BJ292" s="16" t="s">
        <v>85</v>
      </c>
      <c r="BK292" s="153">
        <f>ROUND(I292*H292,2)</f>
        <v>0</v>
      </c>
      <c r="BL292" s="16" t="s">
        <v>221</v>
      </c>
      <c r="BM292" s="152" t="s">
        <v>538</v>
      </c>
    </row>
    <row r="293" spans="1:65" s="12" customFormat="1" ht="22.9" customHeight="1">
      <c r="B293" s="128"/>
      <c r="D293" s="129" t="s">
        <v>71</v>
      </c>
      <c r="E293" s="138" t="s">
        <v>539</v>
      </c>
      <c r="F293" s="138" t="s">
        <v>540</v>
      </c>
      <c r="J293" s="139">
        <f>BK293</f>
        <v>0</v>
      </c>
      <c r="L293" s="128"/>
      <c r="M293" s="132"/>
      <c r="N293" s="133"/>
      <c r="O293" s="133"/>
      <c r="P293" s="134">
        <f>SUM(P294:P303)</f>
        <v>9.3929999999999989</v>
      </c>
      <c r="Q293" s="133"/>
      <c r="R293" s="134">
        <f>SUM(R294:R303)</f>
        <v>0.12946299999999999</v>
      </c>
      <c r="S293" s="133"/>
      <c r="T293" s="135">
        <f>SUM(T294:T303)</f>
        <v>0</v>
      </c>
      <c r="V293" s="229"/>
      <c r="AR293" s="129" t="s">
        <v>85</v>
      </c>
      <c r="AT293" s="136" t="s">
        <v>71</v>
      </c>
      <c r="AU293" s="136" t="s">
        <v>80</v>
      </c>
      <c r="AY293" s="129" t="s">
        <v>140</v>
      </c>
      <c r="BK293" s="137">
        <f>SUM(BK294:BK303)</f>
        <v>0</v>
      </c>
    </row>
    <row r="294" spans="1:65" s="2" customFormat="1" ht="21.75" customHeight="1">
      <c r="A294" s="28"/>
      <c r="B294" s="140"/>
      <c r="C294" s="141" t="s">
        <v>541</v>
      </c>
      <c r="D294" s="141" t="s">
        <v>143</v>
      </c>
      <c r="E294" s="142" t="s">
        <v>542</v>
      </c>
      <c r="F294" s="143" t="s">
        <v>543</v>
      </c>
      <c r="G294" s="144" t="s">
        <v>170</v>
      </c>
      <c r="H294" s="145">
        <f>H295</f>
        <v>6.1</v>
      </c>
      <c r="I294" s="279"/>
      <c r="J294" s="146">
        <f>ROUND(I294*H294,2)</f>
        <v>0</v>
      </c>
      <c r="K294" s="147"/>
      <c r="L294" s="29"/>
      <c r="M294" s="148" t="s">
        <v>1</v>
      </c>
      <c r="N294" s="149" t="s">
        <v>38</v>
      </c>
      <c r="O294" s="150">
        <v>1.018</v>
      </c>
      <c r="P294" s="150">
        <f>O294*H294</f>
        <v>6.2097999999999995</v>
      </c>
      <c r="Q294" s="150">
        <v>1.694E-2</v>
      </c>
      <c r="R294" s="150">
        <f>Q294*H294</f>
        <v>0.103334</v>
      </c>
      <c r="S294" s="150">
        <v>0</v>
      </c>
      <c r="T294" s="151">
        <f>S294*H294</f>
        <v>0</v>
      </c>
      <c r="U294" s="28"/>
      <c r="V294" s="223"/>
      <c r="W294" s="28"/>
      <c r="X294" s="28"/>
      <c r="Y294" s="28"/>
      <c r="Z294" s="28"/>
      <c r="AA294" s="28"/>
      <c r="AB294" s="28"/>
      <c r="AC294" s="28"/>
      <c r="AD294" s="28"/>
      <c r="AE294" s="28"/>
      <c r="AR294" s="152" t="s">
        <v>221</v>
      </c>
      <c r="AT294" s="152" t="s">
        <v>143</v>
      </c>
      <c r="AU294" s="152" t="s">
        <v>85</v>
      </c>
      <c r="AY294" s="16" t="s">
        <v>140</v>
      </c>
      <c r="BE294" s="153">
        <f>IF(N294="základní",J294,0)</f>
        <v>0</v>
      </c>
      <c r="BF294" s="153">
        <f>IF(N294="snížená",J294,0)</f>
        <v>0</v>
      </c>
      <c r="BG294" s="153">
        <f>IF(N294="zákl. přenesená",J294,0)</f>
        <v>0</v>
      </c>
      <c r="BH294" s="153">
        <f>IF(N294="sníž. přenesená",J294,0)</f>
        <v>0</v>
      </c>
      <c r="BI294" s="153">
        <f>IF(N294="nulová",J294,0)</f>
        <v>0</v>
      </c>
      <c r="BJ294" s="16" t="s">
        <v>85</v>
      </c>
      <c r="BK294" s="153">
        <f>ROUND(I294*H294,2)</f>
        <v>0</v>
      </c>
      <c r="BL294" s="16" t="s">
        <v>221</v>
      </c>
      <c r="BM294" s="152" t="s">
        <v>544</v>
      </c>
    </row>
    <row r="295" spans="1:65" s="13" customFormat="1">
      <c r="B295" s="154"/>
      <c r="D295" s="155" t="s">
        <v>149</v>
      </c>
      <c r="E295" s="156" t="s">
        <v>1</v>
      </c>
      <c r="F295" s="157" t="s">
        <v>545</v>
      </c>
      <c r="H295" s="158">
        <v>6.1</v>
      </c>
      <c r="L295" s="154"/>
      <c r="M295" s="159"/>
      <c r="N295" s="160"/>
      <c r="O295" s="160"/>
      <c r="P295" s="160"/>
      <c r="Q295" s="160"/>
      <c r="R295" s="160"/>
      <c r="S295" s="160"/>
      <c r="T295" s="161"/>
      <c r="V295" s="197"/>
      <c r="AT295" s="156" t="s">
        <v>149</v>
      </c>
      <c r="AU295" s="156" t="s">
        <v>85</v>
      </c>
      <c r="AV295" s="13" t="s">
        <v>85</v>
      </c>
      <c r="AW295" s="13" t="s">
        <v>28</v>
      </c>
      <c r="AX295" s="13" t="s">
        <v>80</v>
      </c>
      <c r="AY295" s="156" t="s">
        <v>140</v>
      </c>
    </row>
    <row r="296" spans="1:65" s="2" customFormat="1" ht="21.75" customHeight="1">
      <c r="A296" s="28"/>
      <c r="B296" s="202"/>
      <c r="C296" s="184"/>
      <c r="D296" s="184"/>
      <c r="E296" s="185"/>
      <c r="F296" s="186"/>
      <c r="G296" s="187"/>
      <c r="H296" s="188"/>
      <c r="I296" s="189"/>
      <c r="J296" s="189"/>
      <c r="K296" s="147"/>
      <c r="L296" s="29"/>
      <c r="M296" s="148" t="s">
        <v>1</v>
      </c>
      <c r="N296" s="149" t="s">
        <v>38</v>
      </c>
      <c r="O296" s="150">
        <v>0.96799999999999997</v>
      </c>
      <c r="P296" s="150">
        <f>O296*H296</f>
        <v>0</v>
      </c>
      <c r="Q296" s="150">
        <v>1.2540000000000001E-2</v>
      </c>
      <c r="R296" s="150">
        <f>Q296*H296</f>
        <v>0</v>
      </c>
      <c r="S296" s="150">
        <v>0</v>
      </c>
      <c r="T296" s="151">
        <f>S296*H296</f>
        <v>0</v>
      </c>
      <c r="U296" s="28"/>
      <c r="V296" s="223"/>
      <c r="W296" s="28"/>
      <c r="X296" s="28"/>
      <c r="Y296" s="28"/>
      <c r="Z296" s="28"/>
      <c r="AA296" s="28"/>
      <c r="AB296" s="28"/>
      <c r="AC296" s="28"/>
      <c r="AD296" s="28"/>
      <c r="AE296" s="28"/>
      <c r="AR296" s="152" t="s">
        <v>221</v>
      </c>
      <c r="AT296" s="152" t="s">
        <v>143</v>
      </c>
      <c r="AU296" s="152" t="s">
        <v>85</v>
      </c>
      <c r="AY296" s="16" t="s">
        <v>140</v>
      </c>
      <c r="BE296" s="153">
        <f>IF(N296="základní",J296,0)</f>
        <v>0</v>
      </c>
      <c r="BF296" s="153">
        <f>IF(N296="snížená",J296,0)</f>
        <v>0</v>
      </c>
      <c r="BG296" s="153">
        <f>IF(N296="zákl. přenesená",J296,0)</f>
        <v>0</v>
      </c>
      <c r="BH296" s="153">
        <f>IF(N296="sníž. přenesená",J296,0)</f>
        <v>0</v>
      </c>
      <c r="BI296" s="153">
        <f>IF(N296="nulová",J296,0)</f>
        <v>0</v>
      </c>
      <c r="BJ296" s="16" t="s">
        <v>85</v>
      </c>
      <c r="BK296" s="153">
        <f>ROUND(I296*H296,2)</f>
        <v>0</v>
      </c>
      <c r="BL296" s="16" t="s">
        <v>221</v>
      </c>
      <c r="BM296" s="152" t="s">
        <v>546</v>
      </c>
    </row>
    <row r="297" spans="1:65" s="13" customFormat="1">
      <c r="B297" s="154"/>
      <c r="C297" s="197"/>
      <c r="D297" s="198"/>
      <c r="E297" s="199"/>
      <c r="F297" s="200"/>
      <c r="G297" s="197"/>
      <c r="H297" s="201"/>
      <c r="I297" s="197"/>
      <c r="J297" s="197"/>
      <c r="L297" s="154"/>
      <c r="M297" s="159"/>
      <c r="N297" s="160"/>
      <c r="O297" s="160"/>
      <c r="P297" s="160"/>
      <c r="Q297" s="160"/>
      <c r="R297" s="160"/>
      <c r="S297" s="160"/>
      <c r="T297" s="161"/>
      <c r="V297" s="197"/>
      <c r="AT297" s="156" t="s">
        <v>149</v>
      </c>
      <c r="AU297" s="156" t="s">
        <v>85</v>
      </c>
      <c r="AV297" s="13" t="s">
        <v>85</v>
      </c>
      <c r="AW297" s="13" t="s">
        <v>28</v>
      </c>
      <c r="AX297" s="13" t="s">
        <v>80</v>
      </c>
      <c r="AY297" s="156" t="s">
        <v>140</v>
      </c>
    </row>
    <row r="298" spans="1:65" s="2" customFormat="1" ht="21.75" customHeight="1">
      <c r="A298" s="28"/>
      <c r="B298" s="140"/>
      <c r="C298" s="141" t="s">
        <v>547</v>
      </c>
      <c r="D298" s="141" t="s">
        <v>143</v>
      </c>
      <c r="E298" s="142" t="s">
        <v>548</v>
      </c>
      <c r="F298" s="143" t="s">
        <v>549</v>
      </c>
      <c r="G298" s="144" t="s">
        <v>181</v>
      </c>
      <c r="H298" s="145">
        <v>2.2999999999999998</v>
      </c>
      <c r="I298" s="279"/>
      <c r="J298" s="146">
        <f>ROUND(I298*H298,2)</f>
        <v>0</v>
      </c>
      <c r="K298" s="147"/>
      <c r="L298" s="29"/>
      <c r="M298" s="148" t="s">
        <v>1</v>
      </c>
      <c r="N298" s="149" t="s">
        <v>38</v>
      </c>
      <c r="O298" s="150">
        <v>0.82399999999999995</v>
      </c>
      <c r="P298" s="150">
        <f>O298*H298</f>
        <v>1.8951999999999998</v>
      </c>
      <c r="Q298" s="150">
        <v>7.43E-3</v>
      </c>
      <c r="R298" s="150">
        <f>Q298*H298</f>
        <v>1.7089E-2</v>
      </c>
      <c r="S298" s="150">
        <v>0</v>
      </c>
      <c r="T298" s="151">
        <f>S298*H298</f>
        <v>0</v>
      </c>
      <c r="U298" s="28"/>
      <c r="V298" s="223"/>
      <c r="W298" s="28"/>
      <c r="X298" s="28"/>
      <c r="Y298" s="28"/>
      <c r="Z298" s="28"/>
      <c r="AA298" s="28"/>
      <c r="AB298" s="28"/>
      <c r="AC298" s="28"/>
      <c r="AD298" s="28"/>
      <c r="AE298" s="28"/>
      <c r="AR298" s="152" t="s">
        <v>221</v>
      </c>
      <c r="AT298" s="152" t="s">
        <v>143</v>
      </c>
      <c r="AU298" s="152" t="s">
        <v>85</v>
      </c>
      <c r="AY298" s="16" t="s">
        <v>140</v>
      </c>
      <c r="BE298" s="153">
        <f>IF(N298="základní",J298,0)</f>
        <v>0</v>
      </c>
      <c r="BF298" s="153">
        <f>IF(N298="snížená",J298,0)</f>
        <v>0</v>
      </c>
      <c r="BG298" s="153">
        <f>IF(N298="zákl. přenesená",J298,0)</f>
        <v>0</v>
      </c>
      <c r="BH298" s="153">
        <f>IF(N298="sníž. přenesená",J298,0)</f>
        <v>0</v>
      </c>
      <c r="BI298" s="153">
        <f>IF(N298="nulová",J298,0)</f>
        <v>0</v>
      </c>
      <c r="BJ298" s="16" t="s">
        <v>85</v>
      </c>
      <c r="BK298" s="153">
        <f>ROUND(I298*H298,2)</f>
        <v>0</v>
      </c>
      <c r="BL298" s="16" t="s">
        <v>221</v>
      </c>
      <c r="BM298" s="152" t="s">
        <v>550</v>
      </c>
    </row>
    <row r="299" spans="1:65" s="13" customFormat="1">
      <c r="B299" s="154"/>
      <c r="D299" s="155" t="s">
        <v>149</v>
      </c>
      <c r="E299" s="156" t="s">
        <v>1</v>
      </c>
      <c r="F299" s="157" t="s">
        <v>551</v>
      </c>
      <c r="H299" s="158">
        <v>2.2999999999999998</v>
      </c>
      <c r="L299" s="154"/>
      <c r="M299" s="159"/>
      <c r="N299" s="160"/>
      <c r="O299" s="160"/>
      <c r="P299" s="160"/>
      <c r="Q299" s="160"/>
      <c r="R299" s="160"/>
      <c r="S299" s="160"/>
      <c r="T299" s="161"/>
      <c r="V299" s="197"/>
      <c r="AT299" s="156" t="s">
        <v>149</v>
      </c>
      <c r="AU299" s="156" t="s">
        <v>85</v>
      </c>
      <c r="AV299" s="13" t="s">
        <v>85</v>
      </c>
      <c r="AW299" s="13" t="s">
        <v>28</v>
      </c>
      <c r="AX299" s="13" t="s">
        <v>80</v>
      </c>
      <c r="AY299" s="156" t="s">
        <v>140</v>
      </c>
    </row>
    <row r="300" spans="1:65" s="2" customFormat="1" ht="21.75" customHeight="1">
      <c r="A300" s="28"/>
      <c r="B300" s="140"/>
      <c r="C300" s="204" t="s">
        <v>552</v>
      </c>
      <c r="D300" s="204" t="s">
        <v>143</v>
      </c>
      <c r="E300" s="205" t="s">
        <v>553</v>
      </c>
      <c r="F300" s="206" t="s">
        <v>1138</v>
      </c>
      <c r="G300" s="207" t="s">
        <v>153</v>
      </c>
      <c r="H300" s="208">
        <v>1</v>
      </c>
      <c r="I300" s="279"/>
      <c r="J300" s="209">
        <f>ROUND(I300*H300,2)</f>
        <v>0</v>
      </c>
      <c r="K300" s="147"/>
      <c r="L300" s="29"/>
      <c r="M300" s="148" t="s">
        <v>1</v>
      </c>
      <c r="N300" s="149" t="s">
        <v>38</v>
      </c>
      <c r="O300" s="150">
        <v>1.288</v>
      </c>
      <c r="P300" s="150">
        <f>O300*H300</f>
        <v>1.288</v>
      </c>
      <c r="Q300" s="150">
        <v>4.0000000000000003E-5</v>
      </c>
      <c r="R300" s="150">
        <f>Q300*H300</f>
        <v>4.0000000000000003E-5</v>
      </c>
      <c r="S300" s="150">
        <v>0</v>
      </c>
      <c r="T300" s="151">
        <f>S300*H300</f>
        <v>0</v>
      </c>
      <c r="U300" s="28"/>
      <c r="V300" s="223"/>
      <c r="W300" s="28"/>
      <c r="X300" s="28"/>
      <c r="Y300" s="28"/>
      <c r="Z300" s="28"/>
      <c r="AA300" s="28"/>
      <c r="AB300" s="28"/>
      <c r="AC300" s="28"/>
      <c r="AD300" s="28"/>
      <c r="AE300" s="28"/>
      <c r="AR300" s="152" t="s">
        <v>221</v>
      </c>
      <c r="AT300" s="152" t="s">
        <v>143</v>
      </c>
      <c r="AU300" s="152" t="s">
        <v>85</v>
      </c>
      <c r="AY300" s="16" t="s">
        <v>140</v>
      </c>
      <c r="BE300" s="153">
        <f>IF(N300="základní",J300,0)</f>
        <v>0</v>
      </c>
      <c r="BF300" s="153">
        <f>IF(N300="snížená",J300,0)</f>
        <v>0</v>
      </c>
      <c r="BG300" s="153">
        <f>IF(N300="zákl. přenesená",J300,0)</f>
        <v>0</v>
      </c>
      <c r="BH300" s="153">
        <f>IF(N300="sníž. přenesená",J300,0)</f>
        <v>0</v>
      </c>
      <c r="BI300" s="153">
        <f>IF(N300="nulová",J300,0)</f>
        <v>0</v>
      </c>
      <c r="BJ300" s="16" t="s">
        <v>85</v>
      </c>
      <c r="BK300" s="153">
        <f>ROUND(I300*H300,2)</f>
        <v>0</v>
      </c>
      <c r="BL300" s="16" t="s">
        <v>221</v>
      </c>
      <c r="BM300" s="152" t="s">
        <v>554</v>
      </c>
    </row>
    <row r="301" spans="1:65" s="13" customFormat="1">
      <c r="B301" s="154"/>
      <c r="C301" s="203"/>
      <c r="D301" s="210" t="s">
        <v>149</v>
      </c>
      <c r="E301" s="211" t="s">
        <v>1</v>
      </c>
      <c r="F301" s="212" t="s">
        <v>555</v>
      </c>
      <c r="G301" s="203"/>
      <c r="H301" s="213">
        <v>1</v>
      </c>
      <c r="I301" s="203"/>
      <c r="J301" s="203"/>
      <c r="L301" s="154"/>
      <c r="M301" s="159"/>
      <c r="N301" s="160"/>
      <c r="O301" s="160"/>
      <c r="P301" s="160"/>
      <c r="Q301" s="160"/>
      <c r="R301" s="160"/>
      <c r="S301" s="160"/>
      <c r="T301" s="161"/>
      <c r="V301" s="197"/>
      <c r="AT301" s="156" t="s">
        <v>149</v>
      </c>
      <c r="AU301" s="156" t="s">
        <v>85</v>
      </c>
      <c r="AV301" s="13" t="s">
        <v>85</v>
      </c>
      <c r="AW301" s="13" t="s">
        <v>28</v>
      </c>
      <c r="AX301" s="13" t="s">
        <v>80</v>
      </c>
      <c r="AY301" s="156" t="s">
        <v>140</v>
      </c>
    </row>
    <row r="302" spans="1:65" s="2" customFormat="1" ht="30" customHeight="1">
      <c r="A302" s="28"/>
      <c r="B302" s="140"/>
      <c r="C302" s="214" t="s">
        <v>556</v>
      </c>
      <c r="D302" s="214" t="s">
        <v>161</v>
      </c>
      <c r="E302" s="215" t="s">
        <v>557</v>
      </c>
      <c r="F302" s="216" t="s">
        <v>1139</v>
      </c>
      <c r="G302" s="217" t="s">
        <v>153</v>
      </c>
      <c r="H302" s="218">
        <v>1</v>
      </c>
      <c r="I302" s="281"/>
      <c r="J302" s="209">
        <f>ROUND(I302*H302,2)</f>
        <v>0</v>
      </c>
      <c r="K302" s="168"/>
      <c r="L302" s="169"/>
      <c r="M302" s="170" t="s">
        <v>1</v>
      </c>
      <c r="N302" s="171" t="s">
        <v>38</v>
      </c>
      <c r="O302" s="150">
        <v>0</v>
      </c>
      <c r="P302" s="150">
        <f>O302*H302</f>
        <v>0</v>
      </c>
      <c r="Q302" s="150">
        <v>8.9999999999999993E-3</v>
      </c>
      <c r="R302" s="150">
        <f>Q302*H302</f>
        <v>8.9999999999999993E-3</v>
      </c>
      <c r="S302" s="150">
        <v>0</v>
      </c>
      <c r="T302" s="151">
        <f>S302*H302</f>
        <v>0</v>
      </c>
      <c r="U302" s="28"/>
      <c r="V302" s="223"/>
      <c r="W302" s="28"/>
      <c r="X302" s="28"/>
      <c r="Y302" s="28"/>
      <c r="Z302" s="28"/>
      <c r="AA302" s="28"/>
      <c r="AB302" s="28"/>
      <c r="AC302" s="28"/>
      <c r="AD302" s="28"/>
      <c r="AE302" s="28"/>
      <c r="AR302" s="152" t="s">
        <v>295</v>
      </c>
      <c r="AT302" s="152" t="s">
        <v>161</v>
      </c>
      <c r="AU302" s="152" t="s">
        <v>85</v>
      </c>
      <c r="AY302" s="16" t="s">
        <v>140</v>
      </c>
      <c r="BE302" s="153">
        <f>IF(N302="základní",J302,0)</f>
        <v>0</v>
      </c>
      <c r="BF302" s="153">
        <f>IF(N302="snížená",J302,0)</f>
        <v>0</v>
      </c>
      <c r="BG302" s="153">
        <f>IF(N302="zákl. přenesená",J302,0)</f>
        <v>0</v>
      </c>
      <c r="BH302" s="153">
        <f>IF(N302="sníž. přenesená",J302,0)</f>
        <v>0</v>
      </c>
      <c r="BI302" s="153">
        <f>IF(N302="nulová",J302,0)</f>
        <v>0</v>
      </c>
      <c r="BJ302" s="16" t="s">
        <v>85</v>
      </c>
      <c r="BK302" s="153">
        <f>ROUND(I302*H302,2)</f>
        <v>0</v>
      </c>
      <c r="BL302" s="16" t="s">
        <v>221</v>
      </c>
      <c r="BM302" s="152" t="s">
        <v>558</v>
      </c>
    </row>
    <row r="303" spans="1:65" s="2" customFormat="1" ht="21.75" customHeight="1">
      <c r="A303" s="28"/>
      <c r="B303" s="140"/>
      <c r="C303" s="141" t="s">
        <v>559</v>
      </c>
      <c r="D303" s="141" t="s">
        <v>143</v>
      </c>
      <c r="E303" s="142" t="s">
        <v>560</v>
      </c>
      <c r="F303" s="143" t="s">
        <v>561</v>
      </c>
      <c r="G303" s="144" t="s">
        <v>499</v>
      </c>
      <c r="H303" s="280"/>
      <c r="I303" s="279"/>
      <c r="J303" s="146">
        <f>ROUND(I303*H303,2)</f>
        <v>0</v>
      </c>
      <c r="K303" s="147"/>
      <c r="L303" s="29"/>
      <c r="M303" s="148" t="s">
        <v>1</v>
      </c>
      <c r="N303" s="149" t="s">
        <v>38</v>
      </c>
      <c r="O303" s="150">
        <v>0</v>
      </c>
      <c r="P303" s="150">
        <f>O303*H303</f>
        <v>0</v>
      </c>
      <c r="Q303" s="150">
        <v>0</v>
      </c>
      <c r="R303" s="150">
        <f>Q303*H303</f>
        <v>0</v>
      </c>
      <c r="S303" s="150">
        <v>0</v>
      </c>
      <c r="T303" s="151">
        <f>S303*H303</f>
        <v>0</v>
      </c>
      <c r="U303" s="28"/>
      <c r="V303" s="223"/>
      <c r="W303" s="28"/>
      <c r="X303" s="28"/>
      <c r="Y303" s="28"/>
      <c r="Z303" s="28"/>
      <c r="AA303" s="28"/>
      <c r="AB303" s="28"/>
      <c r="AC303" s="28"/>
      <c r="AD303" s="28"/>
      <c r="AE303" s="28"/>
      <c r="AR303" s="152" t="s">
        <v>221</v>
      </c>
      <c r="AT303" s="152" t="s">
        <v>143</v>
      </c>
      <c r="AU303" s="152" t="s">
        <v>85</v>
      </c>
      <c r="AY303" s="16" t="s">
        <v>140</v>
      </c>
      <c r="BE303" s="153">
        <f>IF(N303="základní",J303,0)</f>
        <v>0</v>
      </c>
      <c r="BF303" s="153">
        <f>IF(N303="snížená",J303,0)</f>
        <v>0</v>
      </c>
      <c r="BG303" s="153">
        <f>IF(N303="zákl. přenesená",J303,0)</f>
        <v>0</v>
      </c>
      <c r="BH303" s="153">
        <f>IF(N303="sníž. přenesená",J303,0)</f>
        <v>0</v>
      </c>
      <c r="BI303" s="153">
        <f>IF(N303="nulová",J303,0)</f>
        <v>0</v>
      </c>
      <c r="BJ303" s="16" t="s">
        <v>85</v>
      </c>
      <c r="BK303" s="153">
        <f>ROUND(I303*H303,2)</f>
        <v>0</v>
      </c>
      <c r="BL303" s="16" t="s">
        <v>221</v>
      </c>
      <c r="BM303" s="152" t="s">
        <v>562</v>
      </c>
    </row>
    <row r="304" spans="1:65" s="12" customFormat="1" ht="22.9" customHeight="1">
      <c r="B304" s="128"/>
      <c r="D304" s="129" t="s">
        <v>71</v>
      </c>
      <c r="E304" s="138" t="s">
        <v>563</v>
      </c>
      <c r="F304" s="138" t="s">
        <v>564</v>
      </c>
      <c r="J304" s="139">
        <f>BK304</f>
        <v>0</v>
      </c>
      <c r="L304" s="128"/>
      <c r="M304" s="132"/>
      <c r="N304" s="133"/>
      <c r="O304" s="133"/>
      <c r="P304" s="134">
        <f>SUM(P305:P313)</f>
        <v>16.07</v>
      </c>
      <c r="Q304" s="133"/>
      <c r="R304" s="134">
        <f>SUM(R305:R313)</f>
        <v>3.092E-2</v>
      </c>
      <c r="S304" s="133"/>
      <c r="T304" s="135">
        <f>SUM(T305:T313)</f>
        <v>0.14400000000000002</v>
      </c>
      <c r="V304" s="229"/>
      <c r="AR304" s="129" t="s">
        <v>85</v>
      </c>
      <c r="AT304" s="136" t="s">
        <v>71</v>
      </c>
      <c r="AU304" s="136" t="s">
        <v>80</v>
      </c>
      <c r="AY304" s="129" t="s">
        <v>140</v>
      </c>
      <c r="BK304" s="137">
        <f>SUM(BK305:BK313)</f>
        <v>0</v>
      </c>
    </row>
    <row r="305" spans="1:65" s="2" customFormat="1" ht="21.75" customHeight="1">
      <c r="A305" s="28"/>
      <c r="B305" s="140"/>
      <c r="C305" s="141" t="s">
        <v>376</v>
      </c>
      <c r="D305" s="141" t="s">
        <v>143</v>
      </c>
      <c r="E305" s="142" t="s">
        <v>565</v>
      </c>
      <c r="F305" s="143" t="s">
        <v>566</v>
      </c>
      <c r="G305" s="144" t="s">
        <v>153</v>
      </c>
      <c r="H305" s="145">
        <v>5</v>
      </c>
      <c r="I305" s="279"/>
      <c r="J305" s="146">
        <f t="shared" ref="J305:J310" si="0">ROUND(I305*H305,2)</f>
        <v>0</v>
      </c>
      <c r="K305" s="147"/>
      <c r="L305" s="29"/>
      <c r="M305" s="148" t="s">
        <v>1</v>
      </c>
      <c r="N305" s="149" t="s">
        <v>38</v>
      </c>
      <c r="O305" s="150">
        <v>1.6819999999999999</v>
      </c>
      <c r="P305" s="150">
        <f t="shared" ref="P305:P310" si="1">O305*H305</f>
        <v>8.41</v>
      </c>
      <c r="Q305" s="150">
        <v>0</v>
      </c>
      <c r="R305" s="150">
        <f t="shared" ref="R305:R310" si="2">Q305*H305</f>
        <v>0</v>
      </c>
      <c r="S305" s="150">
        <v>0</v>
      </c>
      <c r="T305" s="151">
        <f t="shared" ref="T305:T310" si="3">S305*H305</f>
        <v>0</v>
      </c>
      <c r="U305" s="28"/>
      <c r="V305" s="223"/>
      <c r="W305" s="28"/>
      <c r="X305" s="28"/>
      <c r="Y305" s="28"/>
      <c r="Z305" s="28"/>
      <c r="AA305" s="28"/>
      <c r="AB305" s="28"/>
      <c r="AC305" s="28"/>
      <c r="AD305" s="28"/>
      <c r="AE305" s="28"/>
      <c r="AR305" s="152" t="s">
        <v>221</v>
      </c>
      <c r="AT305" s="152" t="s">
        <v>143</v>
      </c>
      <c r="AU305" s="152" t="s">
        <v>85</v>
      </c>
      <c r="AY305" s="16" t="s">
        <v>140</v>
      </c>
      <c r="BE305" s="153">
        <f t="shared" ref="BE305:BE310" si="4">IF(N305="základní",J305,0)</f>
        <v>0</v>
      </c>
      <c r="BF305" s="153">
        <f t="shared" ref="BF305:BF310" si="5">IF(N305="snížená",J305,0)</f>
        <v>0</v>
      </c>
      <c r="BG305" s="153">
        <f t="shared" ref="BG305:BG310" si="6">IF(N305="zákl. přenesená",J305,0)</f>
        <v>0</v>
      </c>
      <c r="BH305" s="153">
        <f t="shared" ref="BH305:BH310" si="7">IF(N305="sníž. přenesená",J305,0)</f>
        <v>0</v>
      </c>
      <c r="BI305" s="153">
        <f t="shared" ref="BI305:BI310" si="8">IF(N305="nulová",J305,0)</f>
        <v>0</v>
      </c>
      <c r="BJ305" s="16" t="s">
        <v>85</v>
      </c>
      <c r="BK305" s="153">
        <f t="shared" ref="BK305:BK310" si="9">ROUND(I305*H305,2)</f>
        <v>0</v>
      </c>
      <c r="BL305" s="16" t="s">
        <v>221</v>
      </c>
      <c r="BM305" s="152" t="s">
        <v>567</v>
      </c>
    </row>
    <row r="306" spans="1:65" s="2" customFormat="1" ht="33" customHeight="1">
      <c r="A306" s="28"/>
      <c r="B306" s="140"/>
      <c r="C306" s="162" t="s">
        <v>568</v>
      </c>
      <c r="D306" s="162" t="s">
        <v>161</v>
      </c>
      <c r="E306" s="163" t="s">
        <v>569</v>
      </c>
      <c r="F306" s="164" t="s">
        <v>570</v>
      </c>
      <c r="G306" s="165" t="s">
        <v>153</v>
      </c>
      <c r="H306" s="166">
        <v>1</v>
      </c>
      <c r="I306" s="281"/>
      <c r="J306" s="167">
        <f t="shared" si="0"/>
        <v>0</v>
      </c>
      <c r="K306" s="168"/>
      <c r="L306" s="169"/>
      <c r="M306" s="170" t="s">
        <v>1</v>
      </c>
      <c r="N306" s="171" t="s">
        <v>38</v>
      </c>
      <c r="O306" s="150">
        <v>0</v>
      </c>
      <c r="P306" s="150">
        <f t="shared" si="1"/>
        <v>0</v>
      </c>
      <c r="Q306" s="150">
        <v>0</v>
      </c>
      <c r="R306" s="150">
        <f t="shared" si="2"/>
        <v>0</v>
      </c>
      <c r="S306" s="150">
        <v>0</v>
      </c>
      <c r="T306" s="151">
        <f t="shared" si="3"/>
        <v>0</v>
      </c>
      <c r="U306" s="28"/>
      <c r="V306" s="223"/>
      <c r="W306" s="28"/>
      <c r="X306" s="28"/>
      <c r="Y306" s="28"/>
      <c r="Z306" s="28"/>
      <c r="AA306" s="28"/>
      <c r="AB306" s="28"/>
      <c r="AC306" s="28"/>
      <c r="AD306" s="28"/>
      <c r="AE306" s="28"/>
      <c r="AR306" s="152" t="s">
        <v>295</v>
      </c>
      <c r="AT306" s="152" t="s">
        <v>161</v>
      </c>
      <c r="AU306" s="152" t="s">
        <v>85</v>
      </c>
      <c r="AY306" s="16" t="s">
        <v>140</v>
      </c>
      <c r="BE306" s="153">
        <f t="shared" si="4"/>
        <v>0</v>
      </c>
      <c r="BF306" s="153">
        <f t="shared" si="5"/>
        <v>0</v>
      </c>
      <c r="BG306" s="153">
        <f t="shared" si="6"/>
        <v>0</v>
      </c>
      <c r="BH306" s="153">
        <f t="shared" si="7"/>
        <v>0</v>
      </c>
      <c r="BI306" s="153">
        <f t="shared" si="8"/>
        <v>0</v>
      </c>
      <c r="BJ306" s="16" t="s">
        <v>85</v>
      </c>
      <c r="BK306" s="153">
        <f t="shared" si="9"/>
        <v>0</v>
      </c>
      <c r="BL306" s="16" t="s">
        <v>221</v>
      </c>
      <c r="BM306" s="152" t="s">
        <v>571</v>
      </c>
    </row>
    <row r="307" spans="1:65" s="2" customFormat="1" ht="33" customHeight="1">
      <c r="A307" s="28"/>
      <c r="B307" s="140"/>
      <c r="C307" s="162" t="s">
        <v>572</v>
      </c>
      <c r="D307" s="162" t="s">
        <v>161</v>
      </c>
      <c r="E307" s="163" t="s">
        <v>573</v>
      </c>
      <c r="F307" s="164" t="s">
        <v>574</v>
      </c>
      <c r="G307" s="165" t="s">
        <v>153</v>
      </c>
      <c r="H307" s="166">
        <v>4</v>
      </c>
      <c r="I307" s="281"/>
      <c r="J307" s="167">
        <f t="shared" si="0"/>
        <v>0</v>
      </c>
      <c r="K307" s="168"/>
      <c r="L307" s="169"/>
      <c r="M307" s="170" t="s">
        <v>1</v>
      </c>
      <c r="N307" s="171" t="s">
        <v>38</v>
      </c>
      <c r="O307" s="150">
        <v>0</v>
      </c>
      <c r="P307" s="150">
        <f t="shared" si="1"/>
        <v>0</v>
      </c>
      <c r="Q307" s="150">
        <v>0</v>
      </c>
      <c r="R307" s="150">
        <f t="shared" si="2"/>
        <v>0</v>
      </c>
      <c r="S307" s="150">
        <v>0</v>
      </c>
      <c r="T307" s="151">
        <f t="shared" si="3"/>
        <v>0</v>
      </c>
      <c r="U307" s="28"/>
      <c r="V307" s="223"/>
      <c r="W307" s="28"/>
      <c r="X307" s="28"/>
      <c r="Y307" s="28"/>
      <c r="Z307" s="28"/>
      <c r="AA307" s="28"/>
      <c r="AB307" s="28"/>
      <c r="AC307" s="28"/>
      <c r="AD307" s="28"/>
      <c r="AE307" s="28"/>
      <c r="AR307" s="152" t="s">
        <v>295</v>
      </c>
      <c r="AT307" s="152" t="s">
        <v>161</v>
      </c>
      <c r="AU307" s="152" t="s">
        <v>85</v>
      </c>
      <c r="AY307" s="16" t="s">
        <v>140</v>
      </c>
      <c r="BE307" s="153">
        <f t="shared" si="4"/>
        <v>0</v>
      </c>
      <c r="BF307" s="153">
        <f t="shared" si="5"/>
        <v>0</v>
      </c>
      <c r="BG307" s="153">
        <f t="shared" si="6"/>
        <v>0</v>
      </c>
      <c r="BH307" s="153">
        <f t="shared" si="7"/>
        <v>0</v>
      </c>
      <c r="BI307" s="153">
        <f t="shared" si="8"/>
        <v>0</v>
      </c>
      <c r="BJ307" s="16" t="s">
        <v>85</v>
      </c>
      <c r="BK307" s="153">
        <f t="shared" si="9"/>
        <v>0</v>
      </c>
      <c r="BL307" s="16" t="s">
        <v>221</v>
      </c>
      <c r="BM307" s="152" t="s">
        <v>575</v>
      </c>
    </row>
    <row r="308" spans="1:65" s="2" customFormat="1" ht="21.75" customHeight="1">
      <c r="A308" s="28"/>
      <c r="B308" s="140"/>
      <c r="C308" s="141" t="s">
        <v>576</v>
      </c>
      <c r="D308" s="141" t="s">
        <v>143</v>
      </c>
      <c r="E308" s="142" t="s">
        <v>577</v>
      </c>
      <c r="F308" s="143" t="s">
        <v>578</v>
      </c>
      <c r="G308" s="144" t="s">
        <v>153</v>
      </c>
      <c r="H308" s="145">
        <v>1</v>
      </c>
      <c r="I308" s="279"/>
      <c r="J308" s="146">
        <f t="shared" si="0"/>
        <v>0</v>
      </c>
      <c r="K308" s="147"/>
      <c r="L308" s="29"/>
      <c r="M308" s="148" t="s">
        <v>1</v>
      </c>
      <c r="N308" s="149" t="s">
        <v>38</v>
      </c>
      <c r="O308" s="150">
        <v>7.36</v>
      </c>
      <c r="P308" s="150">
        <f t="shared" si="1"/>
        <v>7.36</v>
      </c>
      <c r="Q308" s="150">
        <v>9.2000000000000003E-4</v>
      </c>
      <c r="R308" s="150">
        <f t="shared" si="2"/>
        <v>9.2000000000000003E-4</v>
      </c>
      <c r="S308" s="150">
        <v>0</v>
      </c>
      <c r="T308" s="151">
        <f t="shared" si="3"/>
        <v>0</v>
      </c>
      <c r="U308" s="28"/>
      <c r="V308" s="223"/>
      <c r="W308" s="28"/>
      <c r="X308" s="28"/>
      <c r="Y308" s="28"/>
      <c r="Z308" s="28"/>
      <c r="AA308" s="28"/>
      <c r="AB308" s="28"/>
      <c r="AC308" s="28"/>
      <c r="AD308" s="28"/>
      <c r="AE308" s="28"/>
      <c r="AR308" s="152" t="s">
        <v>221</v>
      </c>
      <c r="AT308" s="152" t="s">
        <v>143</v>
      </c>
      <c r="AU308" s="152" t="s">
        <v>85</v>
      </c>
      <c r="AY308" s="16" t="s">
        <v>140</v>
      </c>
      <c r="BE308" s="153">
        <f t="shared" si="4"/>
        <v>0</v>
      </c>
      <c r="BF308" s="153">
        <f t="shared" si="5"/>
        <v>0</v>
      </c>
      <c r="BG308" s="153">
        <f t="shared" si="6"/>
        <v>0</v>
      </c>
      <c r="BH308" s="153">
        <f t="shared" si="7"/>
        <v>0</v>
      </c>
      <c r="BI308" s="153">
        <f t="shared" si="8"/>
        <v>0</v>
      </c>
      <c r="BJ308" s="16" t="s">
        <v>85</v>
      </c>
      <c r="BK308" s="153">
        <f t="shared" si="9"/>
        <v>0</v>
      </c>
      <c r="BL308" s="16" t="s">
        <v>221</v>
      </c>
      <c r="BM308" s="152" t="s">
        <v>579</v>
      </c>
    </row>
    <row r="309" spans="1:65" s="2" customFormat="1" ht="33" customHeight="1">
      <c r="A309" s="28"/>
      <c r="B309" s="140"/>
      <c r="C309" s="162" t="s">
        <v>580</v>
      </c>
      <c r="D309" s="162" t="s">
        <v>161</v>
      </c>
      <c r="E309" s="163" t="s">
        <v>581</v>
      </c>
      <c r="F309" s="164" t="s">
        <v>582</v>
      </c>
      <c r="G309" s="165" t="s">
        <v>153</v>
      </c>
      <c r="H309" s="166">
        <v>1</v>
      </c>
      <c r="I309" s="281"/>
      <c r="J309" s="167">
        <f t="shared" si="0"/>
        <v>0</v>
      </c>
      <c r="K309" s="168"/>
      <c r="L309" s="169"/>
      <c r="M309" s="170" t="s">
        <v>1</v>
      </c>
      <c r="N309" s="171" t="s">
        <v>38</v>
      </c>
      <c r="O309" s="150">
        <v>0</v>
      </c>
      <c r="P309" s="150">
        <f t="shared" si="1"/>
        <v>0</v>
      </c>
      <c r="Q309" s="150">
        <v>0.03</v>
      </c>
      <c r="R309" s="150">
        <f t="shared" si="2"/>
        <v>0.03</v>
      </c>
      <c r="S309" s="150">
        <v>0</v>
      </c>
      <c r="T309" s="151">
        <f t="shared" si="3"/>
        <v>0</v>
      </c>
      <c r="U309" s="28"/>
      <c r="V309" s="223"/>
      <c r="W309" s="28"/>
      <c r="X309" s="28"/>
      <c r="Y309" s="28"/>
      <c r="Z309" s="28"/>
      <c r="AA309" s="28"/>
      <c r="AB309" s="28"/>
      <c r="AC309" s="28"/>
      <c r="AD309" s="28"/>
      <c r="AE309" s="28"/>
      <c r="AR309" s="152" t="s">
        <v>295</v>
      </c>
      <c r="AT309" s="152" t="s">
        <v>161</v>
      </c>
      <c r="AU309" s="152" t="s">
        <v>85</v>
      </c>
      <c r="AY309" s="16" t="s">
        <v>140</v>
      </c>
      <c r="BE309" s="153">
        <f t="shared" si="4"/>
        <v>0</v>
      </c>
      <c r="BF309" s="153">
        <f t="shared" si="5"/>
        <v>0</v>
      </c>
      <c r="BG309" s="153">
        <f t="shared" si="6"/>
        <v>0</v>
      </c>
      <c r="BH309" s="153">
        <f t="shared" si="7"/>
        <v>0</v>
      </c>
      <c r="BI309" s="153">
        <f t="shared" si="8"/>
        <v>0</v>
      </c>
      <c r="BJ309" s="16" t="s">
        <v>85</v>
      </c>
      <c r="BK309" s="153">
        <f t="shared" si="9"/>
        <v>0</v>
      </c>
      <c r="BL309" s="16" t="s">
        <v>221</v>
      </c>
      <c r="BM309" s="152" t="s">
        <v>583</v>
      </c>
    </row>
    <row r="310" spans="1:65" s="2" customFormat="1" ht="21.75" customHeight="1">
      <c r="A310" s="28"/>
      <c r="B310" s="140"/>
      <c r="C310" s="141" t="s">
        <v>584</v>
      </c>
      <c r="D310" s="141" t="s">
        <v>143</v>
      </c>
      <c r="E310" s="142" t="s">
        <v>585</v>
      </c>
      <c r="F310" s="143" t="s">
        <v>586</v>
      </c>
      <c r="G310" s="144" t="s">
        <v>153</v>
      </c>
      <c r="H310" s="145">
        <v>6</v>
      </c>
      <c r="I310" s="279"/>
      <c r="J310" s="146">
        <f t="shared" si="0"/>
        <v>0</v>
      </c>
      <c r="K310" s="147"/>
      <c r="L310" s="29"/>
      <c r="M310" s="148" t="s">
        <v>1</v>
      </c>
      <c r="N310" s="149" t="s">
        <v>38</v>
      </c>
      <c r="O310" s="150">
        <v>0.05</v>
      </c>
      <c r="P310" s="150">
        <f t="shared" si="1"/>
        <v>0.30000000000000004</v>
      </c>
      <c r="Q310" s="150">
        <v>0</v>
      </c>
      <c r="R310" s="150">
        <f t="shared" si="2"/>
        <v>0</v>
      </c>
      <c r="S310" s="150">
        <v>2.4E-2</v>
      </c>
      <c r="T310" s="151">
        <f t="shared" si="3"/>
        <v>0.14400000000000002</v>
      </c>
      <c r="U310" s="28"/>
      <c r="V310" s="223"/>
      <c r="W310" s="28"/>
      <c r="X310" s="28"/>
      <c r="Y310" s="28"/>
      <c r="Z310" s="28"/>
      <c r="AA310" s="28"/>
      <c r="AB310" s="28"/>
      <c r="AC310" s="28"/>
      <c r="AD310" s="28"/>
      <c r="AE310" s="28"/>
      <c r="AR310" s="152" t="s">
        <v>221</v>
      </c>
      <c r="AT310" s="152" t="s">
        <v>143</v>
      </c>
      <c r="AU310" s="152" t="s">
        <v>85</v>
      </c>
      <c r="AY310" s="16" t="s">
        <v>140</v>
      </c>
      <c r="BE310" s="153">
        <f t="shared" si="4"/>
        <v>0</v>
      </c>
      <c r="BF310" s="153">
        <f t="shared" si="5"/>
        <v>0</v>
      </c>
      <c r="BG310" s="153">
        <f t="shared" si="6"/>
        <v>0</v>
      </c>
      <c r="BH310" s="153">
        <f t="shared" si="7"/>
        <v>0</v>
      </c>
      <c r="BI310" s="153">
        <f t="shared" si="8"/>
        <v>0</v>
      </c>
      <c r="BJ310" s="16" t="s">
        <v>85</v>
      </c>
      <c r="BK310" s="153">
        <f t="shared" si="9"/>
        <v>0</v>
      </c>
      <c r="BL310" s="16" t="s">
        <v>221</v>
      </c>
      <c r="BM310" s="152" t="s">
        <v>587</v>
      </c>
    </row>
    <row r="311" spans="1:65" s="13" customFormat="1">
      <c r="B311" s="154"/>
      <c r="D311" s="155" t="s">
        <v>149</v>
      </c>
      <c r="E311" s="156" t="s">
        <v>1</v>
      </c>
      <c r="F311" s="157" t="s">
        <v>173</v>
      </c>
      <c r="H311" s="158">
        <v>6</v>
      </c>
      <c r="L311" s="154"/>
      <c r="M311" s="159"/>
      <c r="N311" s="160"/>
      <c r="O311" s="160"/>
      <c r="P311" s="160"/>
      <c r="Q311" s="160"/>
      <c r="R311" s="160"/>
      <c r="S311" s="160"/>
      <c r="T311" s="161"/>
      <c r="V311" s="197"/>
      <c r="AT311" s="156" t="s">
        <v>149</v>
      </c>
      <c r="AU311" s="156" t="s">
        <v>85</v>
      </c>
      <c r="AV311" s="13" t="s">
        <v>85</v>
      </c>
      <c r="AW311" s="13" t="s">
        <v>28</v>
      </c>
      <c r="AX311" s="13" t="s">
        <v>80</v>
      </c>
      <c r="AY311" s="156" t="s">
        <v>140</v>
      </c>
    </row>
    <row r="312" spans="1:65" s="2" customFormat="1" ht="45" customHeight="1">
      <c r="A312" s="183"/>
      <c r="B312" s="140"/>
      <c r="C312" s="141"/>
      <c r="D312" s="141" t="s">
        <v>1128</v>
      </c>
      <c r="E312" s="142"/>
      <c r="F312" s="143" t="s">
        <v>1131</v>
      </c>
      <c r="G312" s="144" t="s">
        <v>153</v>
      </c>
      <c r="H312" s="145">
        <v>1</v>
      </c>
      <c r="I312" s="279"/>
      <c r="J312" s="146">
        <f>ROUND(I312*H312,2)</f>
        <v>0</v>
      </c>
      <c r="K312" s="147"/>
      <c r="L312" s="29"/>
      <c r="M312" s="148" t="s">
        <v>1</v>
      </c>
      <c r="N312" s="149" t="s">
        <v>38</v>
      </c>
      <c r="O312" s="150">
        <v>0</v>
      </c>
      <c r="P312" s="150">
        <f>O312*H312</f>
        <v>0</v>
      </c>
      <c r="Q312" s="150">
        <v>0</v>
      </c>
      <c r="R312" s="150">
        <f>Q312*H312</f>
        <v>0</v>
      </c>
      <c r="S312" s="150">
        <v>0</v>
      </c>
      <c r="T312" s="151">
        <f>S312*H312</f>
        <v>0</v>
      </c>
      <c r="U312" s="183"/>
      <c r="V312" s="223"/>
      <c r="W312" s="183"/>
      <c r="X312" s="183"/>
      <c r="Y312" s="183"/>
      <c r="Z312" s="183"/>
      <c r="AA312" s="183"/>
      <c r="AB312" s="183"/>
      <c r="AC312" s="183"/>
      <c r="AD312" s="183"/>
      <c r="AE312" s="183"/>
      <c r="AR312" s="152" t="s">
        <v>221</v>
      </c>
      <c r="AT312" s="152" t="s">
        <v>143</v>
      </c>
      <c r="AU312" s="152" t="s">
        <v>85</v>
      </c>
      <c r="AY312" s="16" t="s">
        <v>140</v>
      </c>
      <c r="BE312" s="153">
        <f>IF(N312="základní",J312,0)</f>
        <v>0</v>
      </c>
      <c r="BF312" s="153">
        <f>IF(N312="snížená",J312,0)</f>
        <v>0</v>
      </c>
      <c r="BG312" s="153">
        <f>IF(N312="zákl. přenesená",J312,0)</f>
        <v>0</v>
      </c>
      <c r="BH312" s="153">
        <f>IF(N312="sníž. přenesená",J312,0)</f>
        <v>0</v>
      </c>
      <c r="BI312" s="153">
        <f>IF(N312="nulová",J312,0)</f>
        <v>0</v>
      </c>
      <c r="BJ312" s="16" t="s">
        <v>85</v>
      </c>
      <c r="BK312" s="153">
        <f>ROUND(I312*H312,2)</f>
        <v>0</v>
      </c>
      <c r="BL312" s="16" t="s">
        <v>221</v>
      </c>
      <c r="BM312" s="152" t="s">
        <v>591</v>
      </c>
    </row>
    <row r="313" spans="1:65" s="2" customFormat="1" ht="21.75" customHeight="1">
      <c r="A313" s="28"/>
      <c r="B313" s="140"/>
      <c r="C313" s="141" t="s">
        <v>588</v>
      </c>
      <c r="D313" s="141" t="s">
        <v>143</v>
      </c>
      <c r="E313" s="142" t="s">
        <v>589</v>
      </c>
      <c r="F313" s="143" t="s">
        <v>590</v>
      </c>
      <c r="G313" s="144" t="s">
        <v>499</v>
      </c>
      <c r="H313" s="280"/>
      <c r="I313" s="279"/>
      <c r="J313" s="146">
        <f>ROUND(I313*H313,2)</f>
        <v>0</v>
      </c>
      <c r="K313" s="147"/>
      <c r="L313" s="29"/>
      <c r="M313" s="148" t="s">
        <v>1</v>
      </c>
      <c r="N313" s="149" t="s">
        <v>38</v>
      </c>
      <c r="O313" s="150">
        <v>0</v>
      </c>
      <c r="P313" s="150">
        <f>O313*H313</f>
        <v>0</v>
      </c>
      <c r="Q313" s="150">
        <v>0</v>
      </c>
      <c r="R313" s="150">
        <f>Q313*H313</f>
        <v>0</v>
      </c>
      <c r="S313" s="150">
        <v>0</v>
      </c>
      <c r="T313" s="151">
        <f>S313*H313</f>
        <v>0</v>
      </c>
      <c r="U313" s="28"/>
      <c r="V313" s="223"/>
      <c r="W313" s="28"/>
      <c r="X313" s="28"/>
      <c r="Y313" s="28"/>
      <c r="Z313" s="28"/>
      <c r="AA313" s="28"/>
      <c r="AB313" s="28"/>
      <c r="AC313" s="28"/>
      <c r="AD313" s="28"/>
      <c r="AE313" s="28"/>
      <c r="AR313" s="152" t="s">
        <v>221</v>
      </c>
      <c r="AT313" s="152" t="s">
        <v>143</v>
      </c>
      <c r="AU313" s="152" t="s">
        <v>85</v>
      </c>
      <c r="AY313" s="16" t="s">
        <v>140</v>
      </c>
      <c r="BE313" s="153">
        <f>IF(N313="základní",J313,0)</f>
        <v>0</v>
      </c>
      <c r="BF313" s="153">
        <f>IF(N313="snížená",J313,0)</f>
        <v>0</v>
      </c>
      <c r="BG313" s="153">
        <f>IF(N313="zákl. přenesená",J313,0)</f>
        <v>0</v>
      </c>
      <c r="BH313" s="153">
        <f>IF(N313="sníž. přenesená",J313,0)</f>
        <v>0</v>
      </c>
      <c r="BI313" s="153">
        <f>IF(N313="nulová",J313,0)</f>
        <v>0</v>
      </c>
      <c r="BJ313" s="16" t="s">
        <v>85</v>
      </c>
      <c r="BK313" s="153">
        <f>ROUND(I313*H313,2)</f>
        <v>0</v>
      </c>
      <c r="BL313" s="16" t="s">
        <v>221</v>
      </c>
      <c r="BM313" s="152" t="s">
        <v>591</v>
      </c>
    </row>
    <row r="314" spans="1:65" s="12" customFormat="1" ht="22.9" customHeight="1">
      <c r="B314" s="128"/>
      <c r="D314" s="129" t="s">
        <v>71</v>
      </c>
      <c r="E314" s="138" t="s">
        <v>592</v>
      </c>
      <c r="F314" s="138" t="s">
        <v>593</v>
      </c>
      <c r="J314" s="139">
        <f>BK314</f>
        <v>0</v>
      </c>
      <c r="L314" s="128"/>
      <c r="M314" s="132"/>
      <c r="N314" s="133"/>
      <c r="O314" s="133"/>
      <c r="P314" s="134">
        <f>SUM(P315:P322)</f>
        <v>23.497799999999998</v>
      </c>
      <c r="Q314" s="133"/>
      <c r="R314" s="134">
        <f>SUM(R315:R322)</f>
        <v>1.0000899999999999</v>
      </c>
      <c r="S314" s="133"/>
      <c r="T314" s="135">
        <f>SUM(T315:T322)</f>
        <v>0.42259999999999998</v>
      </c>
      <c r="V314" s="229"/>
      <c r="AR314" s="129" t="s">
        <v>85</v>
      </c>
      <c r="AT314" s="136" t="s">
        <v>71</v>
      </c>
      <c r="AU314" s="136" t="s">
        <v>80</v>
      </c>
      <c r="AY314" s="129" t="s">
        <v>140</v>
      </c>
      <c r="BK314" s="137">
        <f>SUM(BK315:BK322)</f>
        <v>0</v>
      </c>
    </row>
    <row r="315" spans="1:65" s="2" customFormat="1" ht="21.75" customHeight="1">
      <c r="A315" s="28"/>
      <c r="B315" s="140"/>
      <c r="C315" s="141" t="s">
        <v>594</v>
      </c>
      <c r="D315" s="141" t="s">
        <v>143</v>
      </c>
      <c r="E315" s="142" t="s">
        <v>595</v>
      </c>
      <c r="F315" s="143" t="s">
        <v>596</v>
      </c>
      <c r="G315" s="144" t="s">
        <v>181</v>
      </c>
      <c r="H315" s="145">
        <v>1.5</v>
      </c>
      <c r="I315" s="279"/>
      <c r="J315" s="146">
        <f>ROUND(I315*H315,2)</f>
        <v>0</v>
      </c>
      <c r="K315" s="147"/>
      <c r="L315" s="29"/>
      <c r="M315" s="148" t="s">
        <v>1</v>
      </c>
      <c r="N315" s="149" t="s">
        <v>38</v>
      </c>
      <c r="O315" s="150">
        <v>0.56399999999999995</v>
      </c>
      <c r="P315" s="150">
        <f>O315*H315</f>
        <v>0.84599999999999986</v>
      </c>
      <c r="Q315" s="150">
        <v>6.0000000000000002E-5</v>
      </c>
      <c r="R315" s="150">
        <f>Q315*H315</f>
        <v>9.0000000000000006E-5</v>
      </c>
      <c r="S315" s="150">
        <v>0</v>
      </c>
      <c r="T315" s="151">
        <f>S315*H315</f>
        <v>0</v>
      </c>
      <c r="U315" s="28"/>
      <c r="V315" s="223"/>
      <c r="W315" s="28"/>
      <c r="X315" s="28"/>
      <c r="Y315" s="28"/>
      <c r="Z315" s="28"/>
      <c r="AA315" s="28"/>
      <c r="AB315" s="28"/>
      <c r="AC315" s="28"/>
      <c r="AD315" s="28"/>
      <c r="AE315" s="28"/>
      <c r="AR315" s="152" t="s">
        <v>221</v>
      </c>
      <c r="AT315" s="152" t="s">
        <v>143</v>
      </c>
      <c r="AU315" s="152" t="s">
        <v>85</v>
      </c>
      <c r="AY315" s="16" t="s">
        <v>140</v>
      </c>
      <c r="BE315" s="153">
        <f>IF(N315="základní",J315,0)</f>
        <v>0</v>
      </c>
      <c r="BF315" s="153">
        <f>IF(N315="snížená",J315,0)</f>
        <v>0</v>
      </c>
      <c r="BG315" s="153">
        <f>IF(N315="zákl. přenesená",J315,0)</f>
        <v>0</v>
      </c>
      <c r="BH315" s="153">
        <f>IF(N315="sníž. přenesená",J315,0)</f>
        <v>0</v>
      </c>
      <c r="BI315" s="153">
        <f>IF(N315="nulová",J315,0)</f>
        <v>0</v>
      </c>
      <c r="BJ315" s="16" t="s">
        <v>85</v>
      </c>
      <c r="BK315" s="153">
        <f>ROUND(I315*H315,2)</f>
        <v>0</v>
      </c>
      <c r="BL315" s="16" t="s">
        <v>221</v>
      </c>
      <c r="BM315" s="152" t="s">
        <v>597</v>
      </c>
    </row>
    <row r="316" spans="1:65" s="13" customFormat="1">
      <c r="B316" s="154"/>
      <c r="D316" s="155" t="s">
        <v>149</v>
      </c>
      <c r="E316" s="156" t="s">
        <v>1</v>
      </c>
      <c r="F316" s="157" t="s">
        <v>598</v>
      </c>
      <c r="H316" s="158">
        <v>1.5</v>
      </c>
      <c r="L316" s="154"/>
      <c r="M316" s="159"/>
      <c r="N316" s="160"/>
      <c r="O316" s="160"/>
      <c r="P316" s="160"/>
      <c r="Q316" s="160"/>
      <c r="R316" s="160"/>
      <c r="S316" s="160"/>
      <c r="T316" s="161"/>
      <c r="V316" s="197"/>
      <c r="AT316" s="156" t="s">
        <v>149</v>
      </c>
      <c r="AU316" s="156" t="s">
        <v>85</v>
      </c>
      <c r="AV316" s="13" t="s">
        <v>85</v>
      </c>
      <c r="AW316" s="13" t="s">
        <v>28</v>
      </c>
      <c r="AX316" s="13" t="s">
        <v>80</v>
      </c>
      <c r="AY316" s="156" t="s">
        <v>140</v>
      </c>
    </row>
    <row r="317" spans="1:65" s="2" customFormat="1" ht="33" customHeight="1">
      <c r="A317" s="28"/>
      <c r="B317" s="140"/>
      <c r="C317" s="162" t="s">
        <v>599</v>
      </c>
      <c r="D317" s="162" t="s">
        <v>161</v>
      </c>
      <c r="E317" s="163" t="s">
        <v>600</v>
      </c>
      <c r="F317" s="164" t="s">
        <v>601</v>
      </c>
      <c r="G317" s="165" t="s">
        <v>602</v>
      </c>
      <c r="H317" s="166">
        <v>1</v>
      </c>
      <c r="I317" s="281"/>
      <c r="J317" s="167">
        <f>ROUND(I317*H317,2)</f>
        <v>0</v>
      </c>
      <c r="K317" s="168"/>
      <c r="L317" s="169"/>
      <c r="M317" s="170" t="s">
        <v>1</v>
      </c>
      <c r="N317" s="171" t="s">
        <v>38</v>
      </c>
      <c r="O317" s="150">
        <v>0</v>
      </c>
      <c r="P317" s="150">
        <f>O317*H317</f>
        <v>0</v>
      </c>
      <c r="Q317" s="150">
        <v>1</v>
      </c>
      <c r="R317" s="150">
        <f>Q317*H317</f>
        <v>1</v>
      </c>
      <c r="S317" s="150">
        <v>0</v>
      </c>
      <c r="T317" s="151">
        <f>S317*H317</f>
        <v>0</v>
      </c>
      <c r="U317" s="28"/>
      <c r="V317" s="223"/>
      <c r="W317" s="28"/>
      <c r="X317" s="28"/>
      <c r="Y317" s="28"/>
      <c r="Z317" s="28"/>
      <c r="AA317" s="28"/>
      <c r="AB317" s="28"/>
      <c r="AC317" s="28"/>
      <c r="AD317" s="28"/>
      <c r="AE317" s="28"/>
      <c r="AR317" s="152" t="s">
        <v>295</v>
      </c>
      <c r="AT317" s="152" t="s">
        <v>161</v>
      </c>
      <c r="AU317" s="152" t="s">
        <v>85</v>
      </c>
      <c r="AY317" s="16" t="s">
        <v>140</v>
      </c>
      <c r="BE317" s="153">
        <f>IF(N317="základní",J317,0)</f>
        <v>0</v>
      </c>
      <c r="BF317" s="153">
        <f>IF(N317="snížená",J317,0)</f>
        <v>0</v>
      </c>
      <c r="BG317" s="153">
        <f>IF(N317="zákl. přenesená",J317,0)</f>
        <v>0</v>
      </c>
      <c r="BH317" s="153">
        <f>IF(N317="sníž. přenesená",J317,0)</f>
        <v>0</v>
      </c>
      <c r="BI317" s="153">
        <f>IF(N317="nulová",J317,0)</f>
        <v>0</v>
      </c>
      <c r="BJ317" s="16" t="s">
        <v>85</v>
      </c>
      <c r="BK317" s="153">
        <f>ROUND(I317*H317,2)</f>
        <v>0</v>
      </c>
      <c r="BL317" s="16" t="s">
        <v>221</v>
      </c>
      <c r="BM317" s="152" t="s">
        <v>603</v>
      </c>
    </row>
    <row r="318" spans="1:65" s="2" customFormat="1" ht="21.75" customHeight="1">
      <c r="A318" s="28"/>
      <c r="B318" s="140"/>
      <c r="C318" s="141" t="s">
        <v>604</v>
      </c>
      <c r="D318" s="141" t="s">
        <v>143</v>
      </c>
      <c r="E318" s="142" t="s">
        <v>605</v>
      </c>
      <c r="F318" s="143" t="s">
        <v>606</v>
      </c>
      <c r="G318" s="144" t="s">
        <v>181</v>
      </c>
      <c r="H318" s="145">
        <v>3.6</v>
      </c>
      <c r="I318" s="279"/>
      <c r="J318" s="146">
        <f>ROUND(I318*H318,2)</f>
        <v>0</v>
      </c>
      <c r="K318" s="147"/>
      <c r="L318" s="29"/>
      <c r="M318" s="148" t="s">
        <v>1</v>
      </c>
      <c r="N318" s="149" t="s">
        <v>38</v>
      </c>
      <c r="O318" s="150">
        <v>0.51300000000000001</v>
      </c>
      <c r="P318" s="150">
        <f>O318*H318</f>
        <v>1.8468</v>
      </c>
      <c r="Q318" s="150">
        <v>0</v>
      </c>
      <c r="R318" s="150">
        <f>Q318*H318</f>
        <v>0</v>
      </c>
      <c r="S318" s="150">
        <v>1.6E-2</v>
      </c>
      <c r="T318" s="151">
        <f>S318*H318</f>
        <v>5.7600000000000005E-2</v>
      </c>
      <c r="U318" s="28"/>
      <c r="V318" s="223"/>
      <c r="W318" s="28"/>
      <c r="X318" s="28"/>
      <c r="Y318" s="28"/>
      <c r="Z318" s="28"/>
      <c r="AA318" s="28"/>
      <c r="AB318" s="28"/>
      <c r="AC318" s="28"/>
      <c r="AD318" s="28"/>
      <c r="AE318" s="28"/>
      <c r="AR318" s="152" t="s">
        <v>221</v>
      </c>
      <c r="AT318" s="152" t="s">
        <v>143</v>
      </c>
      <c r="AU318" s="152" t="s">
        <v>85</v>
      </c>
      <c r="AY318" s="16" t="s">
        <v>140</v>
      </c>
      <c r="BE318" s="153">
        <f>IF(N318="základní",J318,0)</f>
        <v>0</v>
      </c>
      <c r="BF318" s="153">
        <f>IF(N318="snížená",J318,0)</f>
        <v>0</v>
      </c>
      <c r="BG318" s="153">
        <f>IF(N318="zákl. přenesená",J318,0)</f>
        <v>0</v>
      </c>
      <c r="BH318" s="153">
        <f>IF(N318="sníž. přenesená",J318,0)</f>
        <v>0</v>
      </c>
      <c r="BI318" s="153">
        <f>IF(N318="nulová",J318,0)</f>
        <v>0</v>
      </c>
      <c r="BJ318" s="16" t="s">
        <v>85</v>
      </c>
      <c r="BK318" s="153">
        <f>ROUND(I318*H318,2)</f>
        <v>0</v>
      </c>
      <c r="BL318" s="16" t="s">
        <v>221</v>
      </c>
      <c r="BM318" s="152" t="s">
        <v>607</v>
      </c>
    </row>
    <row r="319" spans="1:65" s="13" customFormat="1">
      <c r="B319" s="154"/>
      <c r="D319" s="155" t="s">
        <v>149</v>
      </c>
      <c r="E319" s="156" t="s">
        <v>1</v>
      </c>
      <c r="F319" s="157" t="s">
        <v>608</v>
      </c>
      <c r="H319" s="158">
        <v>3.6</v>
      </c>
      <c r="L319" s="154"/>
      <c r="M319" s="159"/>
      <c r="N319" s="160"/>
      <c r="O319" s="160"/>
      <c r="P319" s="160"/>
      <c r="Q319" s="160"/>
      <c r="R319" s="160"/>
      <c r="S319" s="160"/>
      <c r="T319" s="161"/>
      <c r="V319" s="197"/>
      <c r="AT319" s="156" t="s">
        <v>149</v>
      </c>
      <c r="AU319" s="156" t="s">
        <v>85</v>
      </c>
      <c r="AV319" s="13" t="s">
        <v>85</v>
      </c>
      <c r="AW319" s="13" t="s">
        <v>28</v>
      </c>
      <c r="AX319" s="13" t="s">
        <v>80</v>
      </c>
      <c r="AY319" s="156" t="s">
        <v>140</v>
      </c>
    </row>
    <row r="320" spans="1:65" s="2" customFormat="1" ht="21.75" customHeight="1">
      <c r="A320" s="28"/>
      <c r="B320" s="140"/>
      <c r="C320" s="141" t="s">
        <v>609</v>
      </c>
      <c r="D320" s="141" t="s">
        <v>143</v>
      </c>
      <c r="E320" s="142" t="s">
        <v>610</v>
      </c>
      <c r="F320" s="143" t="s">
        <v>611</v>
      </c>
      <c r="G320" s="144" t="s">
        <v>612</v>
      </c>
      <c r="H320" s="145">
        <v>365</v>
      </c>
      <c r="I320" s="279"/>
      <c r="J320" s="146">
        <f>ROUND(I320*H320,2)</f>
        <v>0</v>
      </c>
      <c r="K320" s="147"/>
      <c r="L320" s="29"/>
      <c r="M320" s="148" t="s">
        <v>1</v>
      </c>
      <c r="N320" s="149" t="s">
        <v>38</v>
      </c>
      <c r="O320" s="150">
        <v>5.7000000000000002E-2</v>
      </c>
      <c r="P320" s="150">
        <f>O320*H320</f>
        <v>20.805</v>
      </c>
      <c r="Q320" s="150">
        <v>0</v>
      </c>
      <c r="R320" s="150">
        <f>Q320*H320</f>
        <v>0</v>
      </c>
      <c r="S320" s="150">
        <v>1E-3</v>
      </c>
      <c r="T320" s="151">
        <f>S320*H320</f>
        <v>0.36499999999999999</v>
      </c>
      <c r="U320" s="28"/>
      <c r="V320" s="223"/>
      <c r="W320" s="28"/>
      <c r="X320" s="28"/>
      <c r="Y320" s="28"/>
      <c r="Z320" s="28"/>
      <c r="AA320" s="28"/>
      <c r="AB320" s="28"/>
      <c r="AC320" s="28"/>
      <c r="AD320" s="28"/>
      <c r="AE320" s="28"/>
      <c r="AR320" s="152" t="s">
        <v>221</v>
      </c>
      <c r="AT320" s="152" t="s">
        <v>143</v>
      </c>
      <c r="AU320" s="152" t="s">
        <v>85</v>
      </c>
      <c r="AY320" s="16" t="s">
        <v>140</v>
      </c>
      <c r="BE320" s="153">
        <f>IF(N320="základní",J320,0)</f>
        <v>0</v>
      </c>
      <c r="BF320" s="153">
        <f>IF(N320="snížená",J320,0)</f>
        <v>0</v>
      </c>
      <c r="BG320" s="153">
        <f>IF(N320="zákl. přenesená",J320,0)</f>
        <v>0</v>
      </c>
      <c r="BH320" s="153">
        <f>IF(N320="sníž. přenesená",J320,0)</f>
        <v>0</v>
      </c>
      <c r="BI320" s="153">
        <f>IF(N320="nulová",J320,0)</f>
        <v>0</v>
      </c>
      <c r="BJ320" s="16" t="s">
        <v>85</v>
      </c>
      <c r="BK320" s="153">
        <f>ROUND(I320*H320,2)</f>
        <v>0</v>
      </c>
      <c r="BL320" s="16" t="s">
        <v>221</v>
      </c>
      <c r="BM320" s="152" t="s">
        <v>613</v>
      </c>
    </row>
    <row r="321" spans="1:65" s="13" customFormat="1">
      <c r="B321" s="154"/>
      <c r="D321" s="155" t="s">
        <v>149</v>
      </c>
      <c r="E321" s="156" t="s">
        <v>1</v>
      </c>
      <c r="F321" s="157" t="s">
        <v>1135</v>
      </c>
      <c r="H321" s="158">
        <v>365</v>
      </c>
      <c r="L321" s="154"/>
      <c r="M321" s="159"/>
      <c r="N321" s="160"/>
      <c r="O321" s="160"/>
      <c r="P321" s="160"/>
      <c r="Q321" s="160"/>
      <c r="R321" s="160"/>
      <c r="S321" s="160"/>
      <c r="T321" s="161"/>
      <c r="V321" s="197"/>
      <c r="AT321" s="156" t="s">
        <v>149</v>
      </c>
      <c r="AU321" s="156" t="s">
        <v>85</v>
      </c>
      <c r="AV321" s="13" t="s">
        <v>85</v>
      </c>
      <c r="AW321" s="13" t="s">
        <v>28</v>
      </c>
      <c r="AX321" s="13" t="s">
        <v>80</v>
      </c>
      <c r="AY321" s="156" t="s">
        <v>140</v>
      </c>
    </row>
    <row r="322" spans="1:65" s="2" customFormat="1" ht="21.75" customHeight="1">
      <c r="A322" s="28"/>
      <c r="B322" s="140"/>
      <c r="C322" s="141" t="s">
        <v>614</v>
      </c>
      <c r="D322" s="141" t="s">
        <v>143</v>
      </c>
      <c r="E322" s="142" t="s">
        <v>615</v>
      </c>
      <c r="F322" s="143" t="s">
        <v>616</v>
      </c>
      <c r="G322" s="144" t="s">
        <v>499</v>
      </c>
      <c r="H322" s="280"/>
      <c r="I322" s="279"/>
      <c r="J322" s="146">
        <f>ROUND(I322*H322,2)</f>
        <v>0</v>
      </c>
      <c r="K322" s="147"/>
      <c r="L322" s="29"/>
      <c r="M322" s="148" t="s">
        <v>1</v>
      </c>
      <c r="N322" s="149" t="s">
        <v>38</v>
      </c>
      <c r="O322" s="150">
        <v>0</v>
      </c>
      <c r="P322" s="150">
        <f>O322*H322</f>
        <v>0</v>
      </c>
      <c r="Q322" s="150">
        <v>0</v>
      </c>
      <c r="R322" s="150">
        <f>Q322*H322</f>
        <v>0</v>
      </c>
      <c r="S322" s="150">
        <v>0</v>
      </c>
      <c r="T322" s="151">
        <f>S322*H322</f>
        <v>0</v>
      </c>
      <c r="U322" s="28"/>
      <c r="V322" s="223"/>
      <c r="W322" s="28"/>
      <c r="X322" s="28"/>
      <c r="Y322" s="28"/>
      <c r="Z322" s="28"/>
      <c r="AA322" s="28"/>
      <c r="AB322" s="28"/>
      <c r="AC322" s="28"/>
      <c r="AD322" s="28"/>
      <c r="AE322" s="28"/>
      <c r="AR322" s="152" t="s">
        <v>221</v>
      </c>
      <c r="AT322" s="152" t="s">
        <v>143</v>
      </c>
      <c r="AU322" s="152" t="s">
        <v>85</v>
      </c>
      <c r="AY322" s="16" t="s">
        <v>140</v>
      </c>
      <c r="BE322" s="153">
        <f>IF(N322="základní",J322,0)</f>
        <v>0</v>
      </c>
      <c r="BF322" s="153">
        <f>IF(N322="snížená",J322,0)</f>
        <v>0</v>
      </c>
      <c r="BG322" s="153">
        <f>IF(N322="zákl. přenesená",J322,0)</f>
        <v>0</v>
      </c>
      <c r="BH322" s="153">
        <f>IF(N322="sníž. přenesená",J322,0)</f>
        <v>0</v>
      </c>
      <c r="BI322" s="153">
        <f>IF(N322="nulová",J322,0)</f>
        <v>0</v>
      </c>
      <c r="BJ322" s="16" t="s">
        <v>85</v>
      </c>
      <c r="BK322" s="153">
        <f>ROUND(I322*H322,2)</f>
        <v>0</v>
      </c>
      <c r="BL322" s="16" t="s">
        <v>221</v>
      </c>
      <c r="BM322" s="152" t="s">
        <v>617</v>
      </c>
    </row>
    <row r="323" spans="1:65" s="12" customFormat="1" ht="22.9" customHeight="1">
      <c r="B323" s="128"/>
      <c r="D323" s="129" t="s">
        <v>71</v>
      </c>
      <c r="E323" s="138" t="s">
        <v>618</v>
      </c>
      <c r="F323" s="138" t="s">
        <v>619</v>
      </c>
      <c r="J323" s="139">
        <f>BK323</f>
        <v>0</v>
      </c>
      <c r="L323" s="128"/>
      <c r="M323" s="132"/>
      <c r="N323" s="133"/>
      <c r="O323" s="133"/>
      <c r="P323" s="134">
        <f>SUM(P324:P352)</f>
        <v>18.833099999999998</v>
      </c>
      <c r="Q323" s="133"/>
      <c r="R323" s="134">
        <f>SUM(R324:R352)</f>
        <v>0.38985300000000006</v>
      </c>
      <c r="S323" s="133"/>
      <c r="T323" s="135">
        <f>SUM(T324:T352)</f>
        <v>0.32119600000000004</v>
      </c>
      <c r="V323" s="229"/>
      <c r="AR323" s="129" t="s">
        <v>85</v>
      </c>
      <c r="AT323" s="136" t="s">
        <v>71</v>
      </c>
      <c r="AU323" s="136" t="s">
        <v>80</v>
      </c>
      <c r="AY323" s="129" t="s">
        <v>140</v>
      </c>
      <c r="BK323" s="137">
        <f>SUM(BK324:BK352)</f>
        <v>0</v>
      </c>
    </row>
    <row r="324" spans="1:65" s="2" customFormat="1" ht="21.75" customHeight="1">
      <c r="A324" s="28"/>
      <c r="B324" s="140"/>
      <c r="C324" s="141" t="s">
        <v>620</v>
      </c>
      <c r="D324" s="141" t="s">
        <v>143</v>
      </c>
      <c r="E324" s="142" t="s">
        <v>621</v>
      </c>
      <c r="F324" s="143" t="s">
        <v>622</v>
      </c>
      <c r="G324" s="144" t="s">
        <v>181</v>
      </c>
      <c r="H324" s="145">
        <v>3</v>
      </c>
      <c r="I324" s="279"/>
      <c r="J324" s="146">
        <f>ROUND(I324*H324,2)</f>
        <v>0</v>
      </c>
      <c r="K324" s="147"/>
      <c r="L324" s="29"/>
      <c r="M324" s="148" t="s">
        <v>1</v>
      </c>
      <c r="N324" s="149" t="s">
        <v>38</v>
      </c>
      <c r="O324" s="150">
        <v>0.44900000000000001</v>
      </c>
      <c r="P324" s="150">
        <f>O324*H324</f>
        <v>1.347</v>
      </c>
      <c r="Q324" s="150">
        <v>1.23E-3</v>
      </c>
      <c r="R324" s="150">
        <f>Q324*H324</f>
        <v>3.6899999999999997E-3</v>
      </c>
      <c r="S324" s="150">
        <v>0</v>
      </c>
      <c r="T324" s="151">
        <f>S324*H324</f>
        <v>0</v>
      </c>
      <c r="U324" s="28"/>
      <c r="V324" s="223"/>
      <c r="W324" s="28"/>
      <c r="X324" s="28"/>
      <c r="Y324" s="28"/>
      <c r="Z324" s="28"/>
      <c r="AA324" s="28"/>
      <c r="AB324" s="28"/>
      <c r="AC324" s="28"/>
      <c r="AD324" s="28"/>
      <c r="AE324" s="28"/>
      <c r="AR324" s="152" t="s">
        <v>221</v>
      </c>
      <c r="AT324" s="152" t="s">
        <v>143</v>
      </c>
      <c r="AU324" s="152" t="s">
        <v>85</v>
      </c>
      <c r="AY324" s="16" t="s">
        <v>140</v>
      </c>
      <c r="BE324" s="153">
        <f>IF(N324="základní",J324,0)</f>
        <v>0</v>
      </c>
      <c r="BF324" s="153">
        <f>IF(N324="snížená",J324,0)</f>
        <v>0</v>
      </c>
      <c r="BG324" s="153">
        <f>IF(N324="zákl. přenesená",J324,0)</f>
        <v>0</v>
      </c>
      <c r="BH324" s="153">
        <f>IF(N324="sníž. přenesená",J324,0)</f>
        <v>0</v>
      </c>
      <c r="BI324" s="153">
        <f>IF(N324="nulová",J324,0)</f>
        <v>0</v>
      </c>
      <c r="BJ324" s="16" t="s">
        <v>85</v>
      </c>
      <c r="BK324" s="153">
        <f>ROUND(I324*H324,2)</f>
        <v>0</v>
      </c>
      <c r="BL324" s="16" t="s">
        <v>221</v>
      </c>
      <c r="BM324" s="152" t="s">
        <v>623</v>
      </c>
    </row>
    <row r="325" spans="1:65" s="13" customFormat="1">
      <c r="B325" s="154"/>
      <c r="D325" s="155" t="s">
        <v>149</v>
      </c>
      <c r="E325" s="156" t="s">
        <v>1</v>
      </c>
      <c r="F325" s="157" t="s">
        <v>624</v>
      </c>
      <c r="H325" s="158">
        <v>3</v>
      </c>
      <c r="L325" s="154"/>
      <c r="M325" s="159"/>
      <c r="N325" s="160"/>
      <c r="O325" s="160"/>
      <c r="P325" s="160"/>
      <c r="Q325" s="160"/>
      <c r="R325" s="160"/>
      <c r="S325" s="160"/>
      <c r="T325" s="161"/>
      <c r="V325" s="197"/>
      <c r="AT325" s="156" t="s">
        <v>149</v>
      </c>
      <c r="AU325" s="156" t="s">
        <v>85</v>
      </c>
      <c r="AV325" s="13" t="s">
        <v>85</v>
      </c>
      <c r="AW325" s="13" t="s">
        <v>28</v>
      </c>
      <c r="AX325" s="13" t="s">
        <v>80</v>
      </c>
      <c r="AY325" s="156" t="s">
        <v>140</v>
      </c>
    </row>
    <row r="326" spans="1:65" s="2" customFormat="1" ht="21.75" customHeight="1">
      <c r="A326" s="28"/>
      <c r="B326" s="140"/>
      <c r="C326" s="141" t="s">
        <v>625</v>
      </c>
      <c r="D326" s="141" t="s">
        <v>143</v>
      </c>
      <c r="E326" s="142" t="s">
        <v>626</v>
      </c>
      <c r="F326" s="143" t="s">
        <v>627</v>
      </c>
      <c r="G326" s="144" t="s">
        <v>181</v>
      </c>
      <c r="H326" s="145">
        <v>3</v>
      </c>
      <c r="I326" s="279"/>
      <c r="J326" s="146">
        <f>ROUND(I326*H326,2)</f>
        <v>0</v>
      </c>
      <c r="K326" s="147"/>
      <c r="L326" s="29"/>
      <c r="M326" s="148" t="s">
        <v>1</v>
      </c>
      <c r="N326" s="149" t="s">
        <v>38</v>
      </c>
      <c r="O326" s="150">
        <v>0.27600000000000002</v>
      </c>
      <c r="P326" s="150">
        <f>O326*H326</f>
        <v>0.82800000000000007</v>
      </c>
      <c r="Q326" s="150">
        <v>9.7999999999999997E-4</v>
      </c>
      <c r="R326" s="150">
        <f>Q326*H326</f>
        <v>2.9399999999999999E-3</v>
      </c>
      <c r="S326" s="150">
        <v>0</v>
      </c>
      <c r="T326" s="151">
        <f>S326*H326</f>
        <v>0</v>
      </c>
      <c r="U326" s="28"/>
      <c r="V326" s="223"/>
      <c r="W326" s="28"/>
      <c r="X326" s="28"/>
      <c r="Y326" s="28"/>
      <c r="Z326" s="28"/>
      <c r="AA326" s="28"/>
      <c r="AB326" s="28"/>
      <c r="AC326" s="28"/>
      <c r="AD326" s="28"/>
      <c r="AE326" s="28"/>
      <c r="AR326" s="152" t="s">
        <v>221</v>
      </c>
      <c r="AT326" s="152" t="s">
        <v>143</v>
      </c>
      <c r="AU326" s="152" t="s">
        <v>85</v>
      </c>
      <c r="AY326" s="16" t="s">
        <v>140</v>
      </c>
      <c r="BE326" s="153">
        <f>IF(N326="základní",J326,0)</f>
        <v>0</v>
      </c>
      <c r="BF326" s="153">
        <f>IF(N326="snížená",J326,0)</f>
        <v>0</v>
      </c>
      <c r="BG326" s="153">
        <f>IF(N326="zákl. přenesená",J326,0)</f>
        <v>0</v>
      </c>
      <c r="BH326" s="153">
        <f>IF(N326="sníž. přenesená",J326,0)</f>
        <v>0</v>
      </c>
      <c r="BI326" s="153">
        <f>IF(N326="nulová",J326,0)</f>
        <v>0</v>
      </c>
      <c r="BJ326" s="16" t="s">
        <v>85</v>
      </c>
      <c r="BK326" s="153">
        <f>ROUND(I326*H326,2)</f>
        <v>0</v>
      </c>
      <c r="BL326" s="16" t="s">
        <v>221</v>
      </c>
      <c r="BM326" s="152" t="s">
        <v>628</v>
      </c>
    </row>
    <row r="327" spans="1:65" s="13" customFormat="1">
      <c r="B327" s="154"/>
      <c r="D327" s="155" t="s">
        <v>149</v>
      </c>
      <c r="E327" s="156" t="s">
        <v>1</v>
      </c>
      <c r="F327" s="157" t="s">
        <v>624</v>
      </c>
      <c r="H327" s="158">
        <v>3</v>
      </c>
      <c r="L327" s="154"/>
      <c r="M327" s="159"/>
      <c r="N327" s="160"/>
      <c r="O327" s="160"/>
      <c r="P327" s="160"/>
      <c r="Q327" s="160"/>
      <c r="R327" s="160"/>
      <c r="S327" s="160"/>
      <c r="T327" s="161"/>
      <c r="V327" s="197"/>
      <c r="AT327" s="156" t="s">
        <v>149</v>
      </c>
      <c r="AU327" s="156" t="s">
        <v>85</v>
      </c>
      <c r="AV327" s="13" t="s">
        <v>85</v>
      </c>
      <c r="AW327" s="13" t="s">
        <v>28</v>
      </c>
      <c r="AX327" s="13" t="s">
        <v>80</v>
      </c>
      <c r="AY327" s="156" t="s">
        <v>140</v>
      </c>
    </row>
    <row r="328" spans="1:65" s="2" customFormat="1" ht="21.75" customHeight="1">
      <c r="A328" s="28"/>
      <c r="B328" s="140"/>
      <c r="C328" s="141" t="s">
        <v>629</v>
      </c>
      <c r="D328" s="141" t="s">
        <v>143</v>
      </c>
      <c r="E328" s="142" t="s">
        <v>630</v>
      </c>
      <c r="F328" s="143" t="s">
        <v>631</v>
      </c>
      <c r="G328" s="144" t="s">
        <v>181</v>
      </c>
      <c r="H328" s="145">
        <v>6.7</v>
      </c>
      <c r="I328" s="279"/>
      <c r="J328" s="146">
        <f>ROUND(I328*H328,2)</f>
        <v>0</v>
      </c>
      <c r="K328" s="147"/>
      <c r="L328" s="29"/>
      <c r="M328" s="148" t="s">
        <v>1</v>
      </c>
      <c r="N328" s="149" t="s">
        <v>38</v>
      </c>
      <c r="O328" s="150">
        <v>0.19</v>
      </c>
      <c r="P328" s="150">
        <f>O328*H328</f>
        <v>1.2730000000000001</v>
      </c>
      <c r="Q328" s="150">
        <v>4.6000000000000001E-4</v>
      </c>
      <c r="R328" s="150">
        <f>Q328*H328</f>
        <v>3.0820000000000001E-3</v>
      </c>
      <c r="S328" s="150">
        <v>0</v>
      </c>
      <c r="T328" s="151">
        <f>S328*H328</f>
        <v>0</v>
      </c>
      <c r="U328" s="28"/>
      <c r="V328" s="223"/>
      <c r="W328" s="28"/>
      <c r="X328" s="28"/>
      <c r="Y328" s="28"/>
      <c r="Z328" s="28"/>
      <c r="AA328" s="28"/>
      <c r="AB328" s="28"/>
      <c r="AC328" s="28"/>
      <c r="AD328" s="28"/>
      <c r="AE328" s="28"/>
      <c r="AR328" s="152" t="s">
        <v>221</v>
      </c>
      <c r="AT328" s="152" t="s">
        <v>143</v>
      </c>
      <c r="AU328" s="152" t="s">
        <v>85</v>
      </c>
      <c r="AY328" s="16" t="s">
        <v>140</v>
      </c>
      <c r="BE328" s="153">
        <f>IF(N328="základní",J328,0)</f>
        <v>0</v>
      </c>
      <c r="BF328" s="153">
        <f>IF(N328="snížená",J328,0)</f>
        <v>0</v>
      </c>
      <c r="BG328" s="153">
        <f>IF(N328="zákl. přenesená",J328,0)</f>
        <v>0</v>
      </c>
      <c r="BH328" s="153">
        <f>IF(N328="sníž. přenesená",J328,0)</f>
        <v>0</v>
      </c>
      <c r="BI328" s="153">
        <f>IF(N328="nulová",J328,0)</f>
        <v>0</v>
      </c>
      <c r="BJ328" s="16" t="s">
        <v>85</v>
      </c>
      <c r="BK328" s="153">
        <f>ROUND(I328*H328,2)</f>
        <v>0</v>
      </c>
      <c r="BL328" s="16" t="s">
        <v>221</v>
      </c>
      <c r="BM328" s="152" t="s">
        <v>632</v>
      </c>
    </row>
    <row r="329" spans="1:65" s="13" customFormat="1">
      <c r="B329" s="154"/>
      <c r="D329" s="155" t="s">
        <v>149</v>
      </c>
      <c r="E329" s="156" t="s">
        <v>1</v>
      </c>
      <c r="F329" s="157" t="s">
        <v>633</v>
      </c>
      <c r="H329" s="158">
        <v>6.7</v>
      </c>
      <c r="L329" s="154"/>
      <c r="M329" s="159"/>
      <c r="N329" s="160"/>
      <c r="O329" s="160"/>
      <c r="P329" s="160"/>
      <c r="Q329" s="160"/>
      <c r="R329" s="160"/>
      <c r="S329" s="160"/>
      <c r="T329" s="161"/>
      <c r="V329" s="197"/>
      <c r="AT329" s="156" t="s">
        <v>149</v>
      </c>
      <c r="AU329" s="156" t="s">
        <v>85</v>
      </c>
      <c r="AV329" s="13" t="s">
        <v>85</v>
      </c>
      <c r="AW329" s="13" t="s">
        <v>28</v>
      </c>
      <c r="AX329" s="13" t="s">
        <v>80</v>
      </c>
      <c r="AY329" s="156" t="s">
        <v>140</v>
      </c>
    </row>
    <row r="330" spans="1:65" s="2" customFormat="1" ht="21.75" customHeight="1">
      <c r="A330" s="28"/>
      <c r="B330" s="140"/>
      <c r="C330" s="141" t="s">
        <v>634</v>
      </c>
      <c r="D330" s="141" t="s">
        <v>143</v>
      </c>
      <c r="E330" s="142" t="s">
        <v>635</v>
      </c>
      <c r="F330" s="143" t="s">
        <v>636</v>
      </c>
      <c r="G330" s="144" t="s">
        <v>181</v>
      </c>
      <c r="H330" s="145">
        <v>3.2</v>
      </c>
      <c r="I330" s="279"/>
      <c r="J330" s="146">
        <f>ROUND(I330*H330,2)</f>
        <v>0</v>
      </c>
      <c r="K330" s="147"/>
      <c r="L330" s="29"/>
      <c r="M330" s="148" t="s">
        <v>1</v>
      </c>
      <c r="N330" s="149" t="s">
        <v>38</v>
      </c>
      <c r="O330" s="150">
        <v>0.26900000000000002</v>
      </c>
      <c r="P330" s="150">
        <f>O330*H330</f>
        <v>0.86080000000000012</v>
      </c>
      <c r="Q330" s="150">
        <v>4.6000000000000001E-4</v>
      </c>
      <c r="R330" s="150">
        <f>Q330*H330</f>
        <v>1.4720000000000002E-3</v>
      </c>
      <c r="S330" s="150">
        <v>0</v>
      </c>
      <c r="T330" s="151">
        <f>S330*H330</f>
        <v>0</v>
      </c>
      <c r="U330" s="28"/>
      <c r="V330" s="223"/>
      <c r="W330" s="28"/>
      <c r="X330" s="28"/>
      <c r="Y330" s="28"/>
      <c r="Z330" s="28"/>
      <c r="AA330" s="28"/>
      <c r="AB330" s="28"/>
      <c r="AC330" s="28"/>
      <c r="AD330" s="28"/>
      <c r="AE330" s="28"/>
      <c r="AR330" s="152" t="s">
        <v>221</v>
      </c>
      <c r="AT330" s="152" t="s">
        <v>143</v>
      </c>
      <c r="AU330" s="152" t="s">
        <v>85</v>
      </c>
      <c r="AY330" s="16" t="s">
        <v>140</v>
      </c>
      <c r="BE330" s="153">
        <f>IF(N330="základní",J330,0)</f>
        <v>0</v>
      </c>
      <c r="BF330" s="153">
        <f>IF(N330="snížená",J330,0)</f>
        <v>0</v>
      </c>
      <c r="BG330" s="153">
        <f>IF(N330="zákl. přenesená",J330,0)</f>
        <v>0</v>
      </c>
      <c r="BH330" s="153">
        <f>IF(N330="sníž. přenesená",J330,0)</f>
        <v>0</v>
      </c>
      <c r="BI330" s="153">
        <f>IF(N330="nulová",J330,0)</f>
        <v>0</v>
      </c>
      <c r="BJ330" s="16" t="s">
        <v>85</v>
      </c>
      <c r="BK330" s="153">
        <f>ROUND(I330*H330,2)</f>
        <v>0</v>
      </c>
      <c r="BL330" s="16" t="s">
        <v>221</v>
      </c>
      <c r="BM330" s="152" t="s">
        <v>637</v>
      </c>
    </row>
    <row r="331" spans="1:65" s="13" customFormat="1">
      <c r="B331" s="154"/>
      <c r="D331" s="155" t="s">
        <v>149</v>
      </c>
      <c r="E331" s="156" t="s">
        <v>1</v>
      </c>
      <c r="F331" s="157" t="s">
        <v>638</v>
      </c>
      <c r="H331" s="158">
        <v>3.2</v>
      </c>
      <c r="L331" s="154"/>
      <c r="M331" s="159"/>
      <c r="N331" s="160"/>
      <c r="O331" s="160"/>
      <c r="P331" s="160"/>
      <c r="Q331" s="160"/>
      <c r="R331" s="160"/>
      <c r="S331" s="160"/>
      <c r="T331" s="161"/>
      <c r="V331" s="197"/>
      <c r="AT331" s="156" t="s">
        <v>149</v>
      </c>
      <c r="AU331" s="156" t="s">
        <v>85</v>
      </c>
      <c r="AV331" s="13" t="s">
        <v>85</v>
      </c>
      <c r="AW331" s="13" t="s">
        <v>28</v>
      </c>
      <c r="AX331" s="13" t="s">
        <v>80</v>
      </c>
      <c r="AY331" s="156" t="s">
        <v>140</v>
      </c>
    </row>
    <row r="332" spans="1:65" s="2" customFormat="1" ht="16.5" customHeight="1">
      <c r="A332" s="28"/>
      <c r="B332" s="140"/>
      <c r="C332" s="141" t="s">
        <v>639</v>
      </c>
      <c r="D332" s="141" t="s">
        <v>143</v>
      </c>
      <c r="E332" s="142" t="s">
        <v>640</v>
      </c>
      <c r="F332" s="143" t="s">
        <v>641</v>
      </c>
      <c r="G332" s="144" t="s">
        <v>170</v>
      </c>
      <c r="H332" s="145">
        <v>11.8</v>
      </c>
      <c r="I332" s="279"/>
      <c r="J332" s="146">
        <f>ROUND(I332*H332,2)</f>
        <v>0</v>
      </c>
      <c r="K332" s="147"/>
      <c r="L332" s="29"/>
      <c r="M332" s="148" t="s">
        <v>1</v>
      </c>
      <c r="N332" s="149" t="s">
        <v>38</v>
      </c>
      <c r="O332" s="150">
        <v>0.23899999999999999</v>
      </c>
      <c r="P332" s="150">
        <f>O332*H332</f>
        <v>2.8202000000000003</v>
      </c>
      <c r="Q332" s="150">
        <v>0</v>
      </c>
      <c r="R332" s="150">
        <f>Q332*H332</f>
        <v>0</v>
      </c>
      <c r="S332" s="150">
        <v>2.7220000000000001E-2</v>
      </c>
      <c r="T332" s="151">
        <f>S332*H332</f>
        <v>0.32119600000000004</v>
      </c>
      <c r="U332" s="28"/>
      <c r="V332" s="223"/>
      <c r="W332" s="28"/>
      <c r="X332" s="28"/>
      <c r="Y332" s="28"/>
      <c r="Z332" s="28"/>
      <c r="AA332" s="28"/>
      <c r="AB332" s="28"/>
      <c r="AC332" s="28"/>
      <c r="AD332" s="28"/>
      <c r="AE332" s="28"/>
      <c r="AR332" s="152" t="s">
        <v>221</v>
      </c>
      <c r="AT332" s="152" t="s">
        <v>143</v>
      </c>
      <c r="AU332" s="152" t="s">
        <v>85</v>
      </c>
      <c r="AY332" s="16" t="s">
        <v>140</v>
      </c>
      <c r="BE332" s="153">
        <f>IF(N332="základní",J332,0)</f>
        <v>0</v>
      </c>
      <c r="BF332" s="153">
        <f>IF(N332="snížená",J332,0)</f>
        <v>0</v>
      </c>
      <c r="BG332" s="153">
        <f>IF(N332="zákl. přenesená",J332,0)</f>
        <v>0</v>
      </c>
      <c r="BH332" s="153">
        <f>IF(N332="sníž. přenesená",J332,0)</f>
        <v>0</v>
      </c>
      <c r="BI332" s="153">
        <f>IF(N332="nulová",J332,0)</f>
        <v>0</v>
      </c>
      <c r="BJ332" s="16" t="s">
        <v>85</v>
      </c>
      <c r="BK332" s="153">
        <f>ROUND(I332*H332,2)</f>
        <v>0</v>
      </c>
      <c r="BL332" s="16" t="s">
        <v>221</v>
      </c>
      <c r="BM332" s="152" t="s">
        <v>642</v>
      </c>
    </row>
    <row r="333" spans="1:65" s="13" customFormat="1">
      <c r="B333" s="154"/>
      <c r="D333" s="155" t="s">
        <v>149</v>
      </c>
      <c r="E333" s="156" t="s">
        <v>1</v>
      </c>
      <c r="F333" s="157" t="s">
        <v>643</v>
      </c>
      <c r="H333" s="158">
        <v>5.2</v>
      </c>
      <c r="L333" s="154"/>
      <c r="M333" s="159"/>
      <c r="N333" s="160"/>
      <c r="O333" s="160"/>
      <c r="P333" s="160"/>
      <c r="Q333" s="160"/>
      <c r="R333" s="160"/>
      <c r="S333" s="160"/>
      <c r="T333" s="161"/>
      <c r="V333" s="197"/>
      <c r="AT333" s="156" t="s">
        <v>149</v>
      </c>
      <c r="AU333" s="156" t="s">
        <v>85</v>
      </c>
      <c r="AV333" s="13" t="s">
        <v>85</v>
      </c>
      <c r="AW333" s="13" t="s">
        <v>28</v>
      </c>
      <c r="AX333" s="13" t="s">
        <v>72</v>
      </c>
      <c r="AY333" s="156" t="s">
        <v>140</v>
      </c>
    </row>
    <row r="334" spans="1:65" s="13" customFormat="1">
      <c r="B334" s="154"/>
      <c r="D334" s="155" t="s">
        <v>149</v>
      </c>
      <c r="E334" s="156" t="s">
        <v>1</v>
      </c>
      <c r="F334" s="157" t="s">
        <v>644</v>
      </c>
      <c r="H334" s="158">
        <v>6.6</v>
      </c>
      <c r="L334" s="154"/>
      <c r="M334" s="159"/>
      <c r="N334" s="160"/>
      <c r="O334" s="160"/>
      <c r="P334" s="160"/>
      <c r="Q334" s="160"/>
      <c r="R334" s="160"/>
      <c r="S334" s="160"/>
      <c r="T334" s="161"/>
      <c r="V334" s="197"/>
      <c r="AT334" s="156" t="s">
        <v>149</v>
      </c>
      <c r="AU334" s="156" t="s">
        <v>85</v>
      </c>
      <c r="AV334" s="13" t="s">
        <v>85</v>
      </c>
      <c r="AW334" s="13" t="s">
        <v>28</v>
      </c>
      <c r="AX334" s="13" t="s">
        <v>72</v>
      </c>
      <c r="AY334" s="156" t="s">
        <v>140</v>
      </c>
    </row>
    <row r="335" spans="1:65" s="14" customFormat="1">
      <c r="B335" s="172"/>
      <c r="D335" s="155" t="s">
        <v>149</v>
      </c>
      <c r="E335" s="173" t="s">
        <v>1</v>
      </c>
      <c r="F335" s="174" t="s">
        <v>288</v>
      </c>
      <c r="H335" s="175">
        <v>11.8</v>
      </c>
      <c r="L335" s="172"/>
      <c r="M335" s="176"/>
      <c r="N335" s="177"/>
      <c r="O335" s="177"/>
      <c r="P335" s="177"/>
      <c r="Q335" s="177"/>
      <c r="R335" s="177"/>
      <c r="S335" s="177"/>
      <c r="T335" s="178"/>
      <c r="V335" s="230"/>
      <c r="AT335" s="173" t="s">
        <v>149</v>
      </c>
      <c r="AU335" s="173" t="s">
        <v>85</v>
      </c>
      <c r="AV335" s="14" t="s">
        <v>147</v>
      </c>
      <c r="AW335" s="14" t="s">
        <v>28</v>
      </c>
      <c r="AX335" s="14" t="s">
        <v>80</v>
      </c>
      <c r="AY335" s="173" t="s">
        <v>140</v>
      </c>
    </row>
    <row r="336" spans="1:65" s="2" customFormat="1" ht="21.75" customHeight="1">
      <c r="A336" s="28"/>
      <c r="B336" s="140"/>
      <c r="C336" s="141" t="s">
        <v>645</v>
      </c>
      <c r="D336" s="141" t="s">
        <v>143</v>
      </c>
      <c r="E336" s="142" t="s">
        <v>646</v>
      </c>
      <c r="F336" s="143" t="s">
        <v>647</v>
      </c>
      <c r="G336" s="144" t="s">
        <v>170</v>
      </c>
      <c r="H336" s="145">
        <f>H340</f>
        <v>9.6999999999999993</v>
      </c>
      <c r="I336" s="279"/>
      <c r="J336" s="146">
        <f>ROUND(I336*H336,2)</f>
        <v>0</v>
      </c>
      <c r="K336" s="147"/>
      <c r="L336" s="29"/>
      <c r="M336" s="148" t="s">
        <v>1</v>
      </c>
      <c r="N336" s="149" t="s">
        <v>38</v>
      </c>
      <c r="O336" s="150">
        <v>0.61299999999999999</v>
      </c>
      <c r="P336" s="150">
        <f>O336*H336</f>
        <v>5.9460999999999995</v>
      </c>
      <c r="Q336" s="150">
        <v>3.5000000000000001E-3</v>
      </c>
      <c r="R336" s="150">
        <f>Q336*H336</f>
        <v>3.3950000000000001E-2</v>
      </c>
      <c r="S336" s="150">
        <v>0</v>
      </c>
      <c r="T336" s="151">
        <f>S336*H336</f>
        <v>0</v>
      </c>
      <c r="U336" s="28"/>
      <c r="V336" s="223"/>
      <c r="W336" s="28"/>
      <c r="X336" s="28"/>
      <c r="Y336" s="28"/>
      <c r="Z336" s="28"/>
      <c r="AA336" s="28"/>
      <c r="AB336" s="28"/>
      <c r="AC336" s="28"/>
      <c r="AD336" s="28"/>
      <c r="AE336" s="28"/>
      <c r="AR336" s="152" t="s">
        <v>221</v>
      </c>
      <c r="AT336" s="152" t="s">
        <v>143</v>
      </c>
      <c r="AU336" s="152" t="s">
        <v>85</v>
      </c>
      <c r="AY336" s="16" t="s">
        <v>140</v>
      </c>
      <c r="BE336" s="153">
        <f>IF(N336="základní",J336,0)</f>
        <v>0</v>
      </c>
      <c r="BF336" s="153">
        <f>IF(N336="snížená",J336,0)</f>
        <v>0</v>
      </c>
      <c r="BG336" s="153">
        <f>IF(N336="zákl. přenesená",J336,0)</f>
        <v>0</v>
      </c>
      <c r="BH336" s="153">
        <f>IF(N336="sníž. přenesená",J336,0)</f>
        <v>0</v>
      </c>
      <c r="BI336" s="153">
        <f>IF(N336="nulová",J336,0)</f>
        <v>0</v>
      </c>
      <c r="BJ336" s="16" t="s">
        <v>85</v>
      </c>
      <c r="BK336" s="153">
        <f>ROUND(I336*H336,2)</f>
        <v>0</v>
      </c>
      <c r="BL336" s="16" t="s">
        <v>221</v>
      </c>
      <c r="BM336" s="152" t="s">
        <v>648</v>
      </c>
    </row>
    <row r="337" spans="1:65" s="13" customFormat="1">
      <c r="B337" s="154"/>
      <c r="D337" s="155" t="s">
        <v>149</v>
      </c>
      <c r="E337" s="156" t="s">
        <v>1</v>
      </c>
      <c r="F337" s="157" t="s">
        <v>649</v>
      </c>
      <c r="H337" s="158">
        <v>5.41</v>
      </c>
      <c r="L337" s="154"/>
      <c r="M337" s="159"/>
      <c r="N337" s="160"/>
      <c r="O337" s="160"/>
      <c r="P337" s="160"/>
      <c r="Q337" s="160"/>
      <c r="R337" s="160"/>
      <c r="S337" s="160"/>
      <c r="T337" s="161"/>
      <c r="V337" s="197"/>
      <c r="AT337" s="156" t="s">
        <v>149</v>
      </c>
      <c r="AU337" s="156" t="s">
        <v>85</v>
      </c>
      <c r="AV337" s="13" t="s">
        <v>85</v>
      </c>
      <c r="AW337" s="13" t="s">
        <v>28</v>
      </c>
      <c r="AX337" s="13" t="s">
        <v>72</v>
      </c>
      <c r="AY337" s="156" t="s">
        <v>140</v>
      </c>
    </row>
    <row r="338" spans="1:65" s="13" customFormat="1">
      <c r="B338" s="154"/>
      <c r="D338" s="155" t="s">
        <v>149</v>
      </c>
      <c r="E338" s="156" t="s">
        <v>1</v>
      </c>
      <c r="F338" s="157" t="s">
        <v>1137</v>
      </c>
      <c r="H338" s="158">
        <f>6.1-0.9*0.9</f>
        <v>5.2899999999999991</v>
      </c>
      <c r="L338" s="154"/>
      <c r="M338" s="159"/>
      <c r="N338" s="160"/>
      <c r="O338" s="160"/>
      <c r="P338" s="160"/>
      <c r="Q338" s="160"/>
      <c r="R338" s="160"/>
      <c r="S338" s="160"/>
      <c r="T338" s="161"/>
      <c r="V338" s="197"/>
      <c r="AT338" s="156" t="s">
        <v>149</v>
      </c>
      <c r="AU338" s="156" t="s">
        <v>85</v>
      </c>
      <c r="AV338" s="13" t="s">
        <v>85</v>
      </c>
      <c r="AW338" s="13" t="s">
        <v>28</v>
      </c>
      <c r="AX338" s="13" t="s">
        <v>72</v>
      </c>
      <c r="AY338" s="156" t="s">
        <v>140</v>
      </c>
    </row>
    <row r="339" spans="1:65" s="13" customFormat="1">
      <c r="B339" s="154"/>
      <c r="D339" s="155" t="s">
        <v>149</v>
      </c>
      <c r="E339" s="156" t="s">
        <v>1</v>
      </c>
      <c r="F339" s="157" t="s">
        <v>650</v>
      </c>
      <c r="H339" s="158">
        <v>-1</v>
      </c>
      <c r="L339" s="154"/>
      <c r="M339" s="159"/>
      <c r="N339" s="160"/>
      <c r="O339" s="160"/>
      <c r="P339" s="160"/>
      <c r="Q339" s="160"/>
      <c r="R339" s="160"/>
      <c r="S339" s="160"/>
      <c r="T339" s="161"/>
      <c r="V339" s="197"/>
      <c r="AT339" s="156" t="s">
        <v>149</v>
      </c>
      <c r="AU339" s="156" t="s">
        <v>85</v>
      </c>
      <c r="AV339" s="13" t="s">
        <v>85</v>
      </c>
      <c r="AW339" s="13" t="s">
        <v>28</v>
      </c>
      <c r="AX339" s="13" t="s">
        <v>72</v>
      </c>
      <c r="AY339" s="156" t="s">
        <v>140</v>
      </c>
    </row>
    <row r="340" spans="1:65" s="14" customFormat="1">
      <c r="B340" s="172"/>
      <c r="D340" s="155" t="s">
        <v>149</v>
      </c>
      <c r="E340" s="173" t="s">
        <v>1</v>
      </c>
      <c r="F340" s="174" t="s">
        <v>288</v>
      </c>
      <c r="H340" s="175">
        <f>SUM(H337:H339)</f>
        <v>9.6999999999999993</v>
      </c>
      <c r="L340" s="172"/>
      <c r="M340" s="176"/>
      <c r="N340" s="177"/>
      <c r="O340" s="177"/>
      <c r="P340" s="177"/>
      <c r="Q340" s="177"/>
      <c r="R340" s="177"/>
      <c r="S340" s="177"/>
      <c r="T340" s="178"/>
      <c r="V340" s="230"/>
      <c r="AT340" s="173" t="s">
        <v>149</v>
      </c>
      <c r="AU340" s="173" t="s">
        <v>85</v>
      </c>
      <c r="AV340" s="14" t="s">
        <v>147</v>
      </c>
      <c r="AW340" s="14" t="s">
        <v>28</v>
      </c>
      <c r="AX340" s="14" t="s">
        <v>80</v>
      </c>
      <c r="AY340" s="173" t="s">
        <v>140</v>
      </c>
    </row>
    <row r="341" spans="1:65" s="2" customFormat="1" ht="16.5" customHeight="1">
      <c r="A341" s="28"/>
      <c r="B341" s="140"/>
      <c r="C341" s="162" t="s">
        <v>651</v>
      </c>
      <c r="D341" s="162" t="s">
        <v>161</v>
      </c>
      <c r="E341" s="163" t="s">
        <v>652</v>
      </c>
      <c r="F341" s="164" t="s">
        <v>653</v>
      </c>
      <c r="G341" s="165" t="s">
        <v>170</v>
      </c>
      <c r="H341" s="166">
        <v>14</v>
      </c>
      <c r="I341" s="281"/>
      <c r="J341" s="167">
        <f>ROUND(I341*H341,2)</f>
        <v>0</v>
      </c>
      <c r="K341" s="168"/>
      <c r="L341" s="169"/>
      <c r="M341" s="170" t="s">
        <v>1</v>
      </c>
      <c r="N341" s="171" t="s">
        <v>38</v>
      </c>
      <c r="O341" s="150">
        <v>0</v>
      </c>
      <c r="P341" s="150">
        <f>O341*H341</f>
        <v>0</v>
      </c>
      <c r="Q341" s="150">
        <v>1.8200000000000001E-2</v>
      </c>
      <c r="R341" s="150">
        <f>Q341*H341</f>
        <v>0.25480000000000003</v>
      </c>
      <c r="S341" s="150">
        <v>0</v>
      </c>
      <c r="T341" s="151">
        <f>S341*H341</f>
        <v>0</v>
      </c>
      <c r="U341" s="28"/>
      <c r="V341" s="197"/>
      <c r="W341" s="28"/>
      <c r="X341" s="28"/>
      <c r="Y341" s="28"/>
      <c r="Z341" s="28"/>
      <c r="AA341" s="28"/>
      <c r="AB341" s="28"/>
      <c r="AC341" s="28"/>
      <c r="AD341" s="28"/>
      <c r="AE341" s="28"/>
      <c r="AR341" s="152" t="s">
        <v>295</v>
      </c>
      <c r="AT341" s="152" t="s">
        <v>161</v>
      </c>
      <c r="AU341" s="152" t="s">
        <v>85</v>
      </c>
      <c r="AY341" s="16" t="s">
        <v>140</v>
      </c>
      <c r="BE341" s="153">
        <f>IF(N341="základní",J341,0)</f>
        <v>0</v>
      </c>
      <c r="BF341" s="153">
        <f>IF(N341="snížená",J341,0)</f>
        <v>0</v>
      </c>
      <c r="BG341" s="153">
        <f>IF(N341="zákl. přenesená",J341,0)</f>
        <v>0</v>
      </c>
      <c r="BH341" s="153">
        <f>IF(N341="sníž. přenesená",J341,0)</f>
        <v>0</v>
      </c>
      <c r="BI341" s="153">
        <f>IF(N341="nulová",J341,0)</f>
        <v>0</v>
      </c>
      <c r="BJ341" s="16" t="s">
        <v>85</v>
      </c>
      <c r="BK341" s="153">
        <f>ROUND(I341*H341,2)</f>
        <v>0</v>
      </c>
      <c r="BL341" s="16" t="s">
        <v>221</v>
      </c>
      <c r="BM341" s="152" t="s">
        <v>654</v>
      </c>
    </row>
    <row r="342" spans="1:65" s="13" customFormat="1">
      <c r="B342" s="154"/>
      <c r="D342" s="155" t="s">
        <v>149</v>
      </c>
      <c r="E342" s="156" t="s">
        <v>1</v>
      </c>
      <c r="F342" s="157" t="s">
        <v>1136</v>
      </c>
      <c r="H342" s="158">
        <v>14</v>
      </c>
      <c r="L342" s="154"/>
      <c r="M342" s="159"/>
      <c r="N342" s="160"/>
      <c r="O342" s="160"/>
      <c r="P342" s="160"/>
      <c r="Q342" s="160"/>
      <c r="R342" s="160"/>
      <c r="S342" s="160"/>
      <c r="T342" s="161"/>
      <c r="V342" s="197"/>
      <c r="AT342" s="156" t="s">
        <v>149</v>
      </c>
      <c r="AU342" s="156" t="s">
        <v>85</v>
      </c>
      <c r="AV342" s="13" t="s">
        <v>85</v>
      </c>
      <c r="AW342" s="13" t="s">
        <v>28</v>
      </c>
      <c r="AX342" s="13" t="s">
        <v>80</v>
      </c>
      <c r="AY342" s="156" t="s">
        <v>140</v>
      </c>
    </row>
    <row r="343" spans="1:65" s="2" customFormat="1" ht="16.5" customHeight="1">
      <c r="A343" s="28"/>
      <c r="B343" s="140"/>
      <c r="C343" s="141" t="s">
        <v>655</v>
      </c>
      <c r="D343" s="141" t="s">
        <v>143</v>
      </c>
      <c r="E343" s="142" t="s">
        <v>656</v>
      </c>
      <c r="F343" s="143" t="s">
        <v>657</v>
      </c>
      <c r="G343" s="144" t="s">
        <v>170</v>
      </c>
      <c r="H343" s="145">
        <v>12</v>
      </c>
      <c r="I343" s="279"/>
      <c r="J343" s="146">
        <f>ROUND(I343*H343,2)</f>
        <v>0</v>
      </c>
      <c r="K343" s="147"/>
      <c r="L343" s="29"/>
      <c r="M343" s="148" t="s">
        <v>1</v>
      </c>
      <c r="N343" s="149" t="s">
        <v>38</v>
      </c>
      <c r="O343" s="150">
        <v>4.3999999999999997E-2</v>
      </c>
      <c r="P343" s="150">
        <f>O343*H343</f>
        <v>0.52800000000000002</v>
      </c>
      <c r="Q343" s="150">
        <v>2.9999999999999997E-4</v>
      </c>
      <c r="R343" s="150">
        <f>Q343*H343</f>
        <v>3.5999999999999999E-3</v>
      </c>
      <c r="S343" s="150">
        <v>0</v>
      </c>
      <c r="T343" s="151">
        <f>S343*H343</f>
        <v>0</v>
      </c>
      <c r="U343" s="28"/>
      <c r="V343" s="223"/>
      <c r="W343" s="28"/>
      <c r="X343" s="28"/>
      <c r="Y343" s="28"/>
      <c r="Z343" s="28"/>
      <c r="AA343" s="28"/>
      <c r="AB343" s="28"/>
      <c r="AC343" s="28"/>
      <c r="AD343" s="28"/>
      <c r="AE343" s="28"/>
      <c r="AR343" s="152" t="s">
        <v>221</v>
      </c>
      <c r="AT343" s="152" t="s">
        <v>143</v>
      </c>
      <c r="AU343" s="152" t="s">
        <v>85</v>
      </c>
      <c r="AY343" s="16" t="s">
        <v>140</v>
      </c>
      <c r="BE343" s="153">
        <f>IF(N343="základní",J343,0)</f>
        <v>0</v>
      </c>
      <c r="BF343" s="153">
        <f>IF(N343="snížená",J343,0)</f>
        <v>0</v>
      </c>
      <c r="BG343" s="153">
        <f>IF(N343="zákl. přenesená",J343,0)</f>
        <v>0</v>
      </c>
      <c r="BH343" s="153">
        <f>IF(N343="sníž. přenesená",J343,0)</f>
        <v>0</v>
      </c>
      <c r="BI343" s="153">
        <f>IF(N343="nulová",J343,0)</f>
        <v>0</v>
      </c>
      <c r="BJ343" s="16" t="s">
        <v>85</v>
      </c>
      <c r="BK343" s="153">
        <f>ROUND(I343*H343,2)</f>
        <v>0</v>
      </c>
      <c r="BL343" s="16" t="s">
        <v>221</v>
      </c>
      <c r="BM343" s="152" t="s">
        <v>658</v>
      </c>
    </row>
    <row r="344" spans="1:65" s="2" customFormat="1" ht="21.75" customHeight="1">
      <c r="A344" s="28"/>
      <c r="B344" s="140"/>
      <c r="C344" s="141" t="s">
        <v>659</v>
      </c>
      <c r="D344" s="141" t="s">
        <v>143</v>
      </c>
      <c r="E344" s="142" t="s">
        <v>660</v>
      </c>
      <c r="F344" s="143" t="s">
        <v>661</v>
      </c>
      <c r="G344" s="144" t="s">
        <v>181</v>
      </c>
      <c r="H344" s="145">
        <v>0.8</v>
      </c>
      <c r="I344" s="279"/>
      <c r="J344" s="146">
        <f>ROUND(I344*H344,2)</f>
        <v>0</v>
      </c>
      <c r="K344" s="147"/>
      <c r="L344" s="29"/>
      <c r="M344" s="148" t="s">
        <v>1</v>
      </c>
      <c r="N344" s="149" t="s">
        <v>38</v>
      </c>
      <c r="O344" s="150">
        <v>4.4999999999999998E-2</v>
      </c>
      <c r="P344" s="150">
        <f>O344*H344</f>
        <v>3.5999999999999997E-2</v>
      </c>
      <c r="Q344" s="150">
        <v>2.0000000000000001E-4</v>
      </c>
      <c r="R344" s="150">
        <f>Q344*H344</f>
        <v>1.6000000000000001E-4</v>
      </c>
      <c r="S344" s="150">
        <v>0</v>
      </c>
      <c r="T344" s="151">
        <f>S344*H344</f>
        <v>0</v>
      </c>
      <c r="U344" s="28"/>
      <c r="V344" s="223"/>
      <c r="W344" s="28"/>
      <c r="X344" s="28"/>
      <c r="Y344" s="28"/>
      <c r="Z344" s="28"/>
      <c r="AA344" s="28"/>
      <c r="AB344" s="28"/>
      <c r="AC344" s="28"/>
      <c r="AD344" s="28"/>
      <c r="AE344" s="28"/>
      <c r="AR344" s="152" t="s">
        <v>221</v>
      </c>
      <c r="AT344" s="152" t="s">
        <v>143</v>
      </c>
      <c r="AU344" s="152" t="s">
        <v>85</v>
      </c>
      <c r="AY344" s="16" t="s">
        <v>140</v>
      </c>
      <c r="BE344" s="153">
        <f>IF(N344="základní",J344,0)</f>
        <v>0</v>
      </c>
      <c r="BF344" s="153">
        <f>IF(N344="snížená",J344,0)</f>
        <v>0</v>
      </c>
      <c r="BG344" s="153">
        <f>IF(N344="zákl. přenesená",J344,0)</f>
        <v>0</v>
      </c>
      <c r="BH344" s="153">
        <f>IF(N344="sníž. přenesená",J344,0)</f>
        <v>0</v>
      </c>
      <c r="BI344" s="153">
        <f>IF(N344="nulová",J344,0)</f>
        <v>0</v>
      </c>
      <c r="BJ344" s="16" t="s">
        <v>85</v>
      </c>
      <c r="BK344" s="153">
        <f>ROUND(I344*H344,2)</f>
        <v>0</v>
      </c>
      <c r="BL344" s="16" t="s">
        <v>221</v>
      </c>
      <c r="BM344" s="152" t="s">
        <v>662</v>
      </c>
    </row>
    <row r="345" spans="1:65" s="2" customFormat="1" ht="16.5" customHeight="1">
      <c r="A345" s="28"/>
      <c r="B345" s="140"/>
      <c r="C345" s="162" t="s">
        <v>663</v>
      </c>
      <c r="D345" s="162" t="s">
        <v>161</v>
      </c>
      <c r="E345" s="163" t="s">
        <v>664</v>
      </c>
      <c r="F345" s="164" t="s">
        <v>665</v>
      </c>
      <c r="G345" s="165" t="s">
        <v>181</v>
      </c>
      <c r="H345" s="166">
        <v>1</v>
      </c>
      <c r="I345" s="281"/>
      <c r="J345" s="167">
        <f>ROUND(I345*H345,2)</f>
        <v>0</v>
      </c>
      <c r="K345" s="168"/>
      <c r="L345" s="169"/>
      <c r="M345" s="170" t="s">
        <v>1</v>
      </c>
      <c r="N345" s="171" t="s">
        <v>38</v>
      </c>
      <c r="O345" s="150">
        <v>0</v>
      </c>
      <c r="P345" s="150">
        <f>O345*H345</f>
        <v>0</v>
      </c>
      <c r="Q345" s="150">
        <v>3.4000000000000002E-4</v>
      </c>
      <c r="R345" s="150">
        <f>Q345*H345</f>
        <v>3.4000000000000002E-4</v>
      </c>
      <c r="S345" s="150">
        <v>0</v>
      </c>
      <c r="T345" s="151">
        <f>S345*H345</f>
        <v>0</v>
      </c>
      <c r="U345" s="28"/>
      <c r="V345" s="223"/>
      <c r="W345" s="28"/>
      <c r="X345" s="28"/>
      <c r="Y345" s="28"/>
      <c r="Z345" s="28"/>
      <c r="AA345" s="28"/>
      <c r="AB345" s="28"/>
      <c r="AC345" s="28"/>
      <c r="AD345" s="28"/>
      <c r="AE345" s="28"/>
      <c r="AR345" s="152" t="s">
        <v>295</v>
      </c>
      <c r="AT345" s="152" t="s">
        <v>161</v>
      </c>
      <c r="AU345" s="152" t="s">
        <v>85</v>
      </c>
      <c r="AY345" s="16" t="s">
        <v>140</v>
      </c>
      <c r="BE345" s="153">
        <f>IF(N345="základní",J345,0)</f>
        <v>0</v>
      </c>
      <c r="BF345" s="153">
        <f>IF(N345="snížená",J345,0)</f>
        <v>0</v>
      </c>
      <c r="BG345" s="153">
        <f>IF(N345="zákl. přenesená",J345,0)</f>
        <v>0</v>
      </c>
      <c r="BH345" s="153">
        <f>IF(N345="sníž. přenesená",J345,0)</f>
        <v>0</v>
      </c>
      <c r="BI345" s="153">
        <f>IF(N345="nulová",J345,0)</f>
        <v>0</v>
      </c>
      <c r="BJ345" s="16" t="s">
        <v>85</v>
      </c>
      <c r="BK345" s="153">
        <f>ROUND(I345*H345,2)</f>
        <v>0</v>
      </c>
      <c r="BL345" s="16" t="s">
        <v>221</v>
      </c>
      <c r="BM345" s="152" t="s">
        <v>666</v>
      </c>
    </row>
    <row r="346" spans="1:65" s="2" customFormat="1" ht="16.5" customHeight="1">
      <c r="A346" s="28"/>
      <c r="B346" s="140"/>
      <c r="C346" s="141" t="s">
        <v>667</v>
      </c>
      <c r="D346" s="141" t="s">
        <v>143</v>
      </c>
      <c r="E346" s="142" t="s">
        <v>668</v>
      </c>
      <c r="F346" s="143" t="s">
        <v>669</v>
      </c>
      <c r="G346" s="144" t="s">
        <v>181</v>
      </c>
      <c r="H346" s="145">
        <v>3</v>
      </c>
      <c r="I346" s="279"/>
      <c r="J346" s="146">
        <f>ROUND(I346*H346,2)</f>
        <v>0</v>
      </c>
      <c r="K346" s="147"/>
      <c r="L346" s="29"/>
      <c r="M346" s="148" t="s">
        <v>1</v>
      </c>
      <c r="N346" s="149" t="s">
        <v>38</v>
      </c>
      <c r="O346" s="150">
        <v>0.15</v>
      </c>
      <c r="P346" s="150">
        <f>O346*H346</f>
        <v>0.44999999999999996</v>
      </c>
      <c r="Q346" s="150">
        <v>3.4000000000000002E-4</v>
      </c>
      <c r="R346" s="150">
        <f>Q346*H346</f>
        <v>1.0200000000000001E-3</v>
      </c>
      <c r="S346" s="150">
        <v>0</v>
      </c>
      <c r="T346" s="151">
        <f>S346*H346</f>
        <v>0</v>
      </c>
      <c r="U346" s="28"/>
      <c r="V346" s="223"/>
      <c r="W346" s="28"/>
      <c r="X346" s="28"/>
      <c r="Y346" s="28"/>
      <c r="Z346" s="28"/>
      <c r="AA346" s="28"/>
      <c r="AB346" s="28"/>
      <c r="AC346" s="28"/>
      <c r="AD346" s="28"/>
      <c r="AE346" s="28"/>
      <c r="AR346" s="152" t="s">
        <v>221</v>
      </c>
      <c r="AT346" s="152" t="s">
        <v>143</v>
      </c>
      <c r="AU346" s="152" t="s">
        <v>85</v>
      </c>
      <c r="AY346" s="16" t="s">
        <v>140</v>
      </c>
      <c r="BE346" s="153">
        <f>IF(N346="základní",J346,0)</f>
        <v>0</v>
      </c>
      <c r="BF346" s="153">
        <f>IF(N346="snížená",J346,0)</f>
        <v>0</v>
      </c>
      <c r="BG346" s="153">
        <f>IF(N346="zákl. přenesená",J346,0)</f>
        <v>0</v>
      </c>
      <c r="BH346" s="153">
        <f>IF(N346="sníž. přenesená",J346,0)</f>
        <v>0</v>
      </c>
      <c r="BI346" s="153">
        <f>IF(N346="nulová",J346,0)</f>
        <v>0</v>
      </c>
      <c r="BJ346" s="16" t="s">
        <v>85</v>
      </c>
      <c r="BK346" s="153">
        <f>ROUND(I346*H346,2)</f>
        <v>0</v>
      </c>
      <c r="BL346" s="16" t="s">
        <v>221</v>
      </c>
      <c r="BM346" s="152" t="s">
        <v>670</v>
      </c>
    </row>
    <row r="347" spans="1:65" s="13" customFormat="1">
      <c r="B347" s="154"/>
      <c r="D347" s="155" t="s">
        <v>149</v>
      </c>
      <c r="E347" s="156" t="s">
        <v>1</v>
      </c>
      <c r="F347" s="157" t="s">
        <v>624</v>
      </c>
      <c r="H347" s="158">
        <v>3</v>
      </c>
      <c r="L347" s="154"/>
      <c r="M347" s="159"/>
      <c r="N347" s="160"/>
      <c r="O347" s="160"/>
      <c r="P347" s="160"/>
      <c r="Q347" s="160"/>
      <c r="R347" s="160"/>
      <c r="S347" s="160"/>
      <c r="T347" s="161"/>
      <c r="V347" s="197"/>
      <c r="AT347" s="156" t="s">
        <v>149</v>
      </c>
      <c r="AU347" s="156" t="s">
        <v>85</v>
      </c>
      <c r="AV347" s="13" t="s">
        <v>85</v>
      </c>
      <c r="AW347" s="13" t="s">
        <v>28</v>
      </c>
      <c r="AX347" s="13" t="s">
        <v>80</v>
      </c>
      <c r="AY347" s="156" t="s">
        <v>140</v>
      </c>
    </row>
    <row r="348" spans="1:65" s="2" customFormat="1" ht="21.75" customHeight="1">
      <c r="A348" s="28"/>
      <c r="B348" s="140"/>
      <c r="C348" s="162" t="s">
        <v>671</v>
      </c>
      <c r="D348" s="162" t="s">
        <v>161</v>
      </c>
      <c r="E348" s="163" t="s">
        <v>672</v>
      </c>
      <c r="F348" s="164" t="s">
        <v>673</v>
      </c>
      <c r="G348" s="165" t="s">
        <v>181</v>
      </c>
      <c r="H348" s="166">
        <v>3.3</v>
      </c>
      <c r="I348" s="281"/>
      <c r="J348" s="167">
        <f>ROUND(I348*H348,2)</f>
        <v>0</v>
      </c>
      <c r="K348" s="168"/>
      <c r="L348" s="169"/>
      <c r="M348" s="170" t="s">
        <v>1</v>
      </c>
      <c r="N348" s="171" t="s">
        <v>38</v>
      </c>
      <c r="O348" s="150">
        <v>0</v>
      </c>
      <c r="P348" s="150">
        <f>O348*H348</f>
        <v>0</v>
      </c>
      <c r="Q348" s="150">
        <v>3.0000000000000001E-5</v>
      </c>
      <c r="R348" s="150">
        <f>Q348*H348</f>
        <v>9.8999999999999994E-5</v>
      </c>
      <c r="S348" s="150">
        <v>0</v>
      </c>
      <c r="T348" s="151">
        <f>S348*H348</f>
        <v>0</v>
      </c>
      <c r="U348" s="28"/>
      <c r="V348" s="223"/>
      <c r="W348" s="28"/>
      <c r="X348" s="28"/>
      <c r="Y348" s="28"/>
      <c r="Z348" s="28"/>
      <c r="AA348" s="28"/>
      <c r="AB348" s="28"/>
      <c r="AC348" s="28"/>
      <c r="AD348" s="28"/>
      <c r="AE348" s="28"/>
      <c r="AR348" s="152" t="s">
        <v>295</v>
      </c>
      <c r="AT348" s="152" t="s">
        <v>161</v>
      </c>
      <c r="AU348" s="152" t="s">
        <v>85</v>
      </c>
      <c r="AY348" s="16" t="s">
        <v>140</v>
      </c>
      <c r="BE348" s="153">
        <f>IF(N348="základní",J348,0)</f>
        <v>0</v>
      </c>
      <c r="BF348" s="153">
        <f>IF(N348="snížená",J348,0)</f>
        <v>0</v>
      </c>
      <c r="BG348" s="153">
        <f>IF(N348="zákl. přenesená",J348,0)</f>
        <v>0</v>
      </c>
      <c r="BH348" s="153">
        <f>IF(N348="sníž. přenesená",J348,0)</f>
        <v>0</v>
      </c>
      <c r="BI348" s="153">
        <f>IF(N348="nulová",J348,0)</f>
        <v>0</v>
      </c>
      <c r="BJ348" s="16" t="s">
        <v>85</v>
      </c>
      <c r="BK348" s="153">
        <f>ROUND(I348*H348,2)</f>
        <v>0</v>
      </c>
      <c r="BL348" s="16" t="s">
        <v>221</v>
      </c>
      <c r="BM348" s="152" t="s">
        <v>674</v>
      </c>
    </row>
    <row r="349" spans="1:65" s="13" customFormat="1">
      <c r="B349" s="154"/>
      <c r="D349" s="155" t="s">
        <v>149</v>
      </c>
      <c r="F349" s="157" t="s">
        <v>675</v>
      </c>
      <c r="H349" s="158">
        <v>3.3</v>
      </c>
      <c r="L349" s="154"/>
      <c r="M349" s="159"/>
      <c r="N349" s="160"/>
      <c r="O349" s="160"/>
      <c r="P349" s="160"/>
      <c r="Q349" s="160"/>
      <c r="R349" s="160"/>
      <c r="S349" s="160"/>
      <c r="T349" s="161"/>
      <c r="V349" s="197"/>
      <c r="AT349" s="156" t="s">
        <v>149</v>
      </c>
      <c r="AU349" s="156" t="s">
        <v>85</v>
      </c>
      <c r="AV349" s="13" t="s">
        <v>85</v>
      </c>
      <c r="AW349" s="13" t="s">
        <v>3</v>
      </c>
      <c r="AX349" s="13" t="s">
        <v>80</v>
      </c>
      <c r="AY349" s="156" t="s">
        <v>140</v>
      </c>
    </row>
    <row r="350" spans="1:65" s="2" customFormat="1" ht="16.5" customHeight="1">
      <c r="A350" s="28"/>
      <c r="B350" s="140"/>
      <c r="C350" s="141" t="s">
        <v>676</v>
      </c>
      <c r="D350" s="141" t="s">
        <v>143</v>
      </c>
      <c r="E350" s="142" t="s">
        <v>677</v>
      </c>
      <c r="F350" s="143" t="s">
        <v>678</v>
      </c>
      <c r="G350" s="144" t="s">
        <v>153</v>
      </c>
      <c r="H350" s="145">
        <v>38</v>
      </c>
      <c r="I350" s="279"/>
      <c r="J350" s="146">
        <f>ROUND(I350*H350,2)</f>
        <v>0</v>
      </c>
      <c r="K350" s="147"/>
      <c r="L350" s="29"/>
      <c r="M350" s="148" t="s">
        <v>1</v>
      </c>
      <c r="N350" s="149" t="s">
        <v>38</v>
      </c>
      <c r="O350" s="150">
        <v>3.7999999999999999E-2</v>
      </c>
      <c r="P350" s="150">
        <f>O350*H350</f>
        <v>1.444</v>
      </c>
      <c r="Q350" s="150">
        <v>0</v>
      </c>
      <c r="R350" s="150">
        <f>Q350*H350</f>
        <v>0</v>
      </c>
      <c r="S350" s="150">
        <v>0</v>
      </c>
      <c r="T350" s="151">
        <f>S350*H350</f>
        <v>0</v>
      </c>
      <c r="U350" s="28"/>
      <c r="V350" s="223"/>
      <c r="W350" s="28"/>
      <c r="X350" s="28"/>
      <c r="Y350" s="28"/>
      <c r="Z350" s="28"/>
      <c r="AA350" s="28"/>
      <c r="AB350" s="28"/>
      <c r="AC350" s="28"/>
      <c r="AD350" s="28"/>
      <c r="AE350" s="28"/>
      <c r="AR350" s="152" t="s">
        <v>221</v>
      </c>
      <c r="AT350" s="152" t="s">
        <v>143</v>
      </c>
      <c r="AU350" s="152" t="s">
        <v>85</v>
      </c>
      <c r="AY350" s="16" t="s">
        <v>140</v>
      </c>
      <c r="BE350" s="153">
        <f>IF(N350="základní",J350,0)</f>
        <v>0</v>
      </c>
      <c r="BF350" s="153">
        <f>IF(N350="snížená",J350,0)</f>
        <v>0</v>
      </c>
      <c r="BG350" s="153">
        <f>IF(N350="zákl. přenesená",J350,0)</f>
        <v>0</v>
      </c>
      <c r="BH350" s="153">
        <f>IF(N350="sníž. přenesená",J350,0)</f>
        <v>0</v>
      </c>
      <c r="BI350" s="153">
        <f>IF(N350="nulová",J350,0)</f>
        <v>0</v>
      </c>
      <c r="BJ350" s="16" t="s">
        <v>85</v>
      </c>
      <c r="BK350" s="153">
        <f>ROUND(I350*H350,2)</f>
        <v>0</v>
      </c>
      <c r="BL350" s="16" t="s">
        <v>221</v>
      </c>
      <c r="BM350" s="152" t="s">
        <v>679</v>
      </c>
    </row>
    <row r="351" spans="1:65" s="2" customFormat="1" ht="21.75" customHeight="1">
      <c r="A351" s="28"/>
      <c r="B351" s="140"/>
      <c r="C351" s="141" t="s">
        <v>680</v>
      </c>
      <c r="D351" s="141" t="s">
        <v>143</v>
      </c>
      <c r="E351" s="142" t="s">
        <v>681</v>
      </c>
      <c r="F351" s="143" t="s">
        <v>682</v>
      </c>
      <c r="G351" s="144" t="s">
        <v>170</v>
      </c>
      <c r="H351" s="145">
        <v>11</v>
      </c>
      <c r="I351" s="279"/>
      <c r="J351" s="146">
        <f>ROUND(I351*H351,2)</f>
        <v>0</v>
      </c>
      <c r="K351" s="147"/>
      <c r="L351" s="29"/>
      <c r="M351" s="148" t="s">
        <v>1</v>
      </c>
      <c r="N351" s="149" t="s">
        <v>38</v>
      </c>
      <c r="O351" s="150">
        <v>0.3</v>
      </c>
      <c r="P351" s="150">
        <f>O351*H351</f>
        <v>3.3</v>
      </c>
      <c r="Q351" s="150">
        <v>7.7000000000000002E-3</v>
      </c>
      <c r="R351" s="150">
        <f>Q351*H351</f>
        <v>8.4699999999999998E-2</v>
      </c>
      <c r="S351" s="150">
        <v>0</v>
      </c>
      <c r="T351" s="151">
        <f>S351*H351</f>
        <v>0</v>
      </c>
      <c r="U351" s="28"/>
      <c r="V351" s="223"/>
      <c r="W351" s="28"/>
      <c r="X351" s="28"/>
      <c r="Y351" s="28"/>
      <c r="Z351" s="28"/>
      <c r="AA351" s="28"/>
      <c r="AB351" s="28"/>
      <c r="AC351" s="28"/>
      <c r="AD351" s="28"/>
      <c r="AE351" s="28"/>
      <c r="AR351" s="152" t="s">
        <v>221</v>
      </c>
      <c r="AT351" s="152" t="s">
        <v>143</v>
      </c>
      <c r="AU351" s="152" t="s">
        <v>85</v>
      </c>
      <c r="AY351" s="16" t="s">
        <v>140</v>
      </c>
      <c r="BE351" s="153">
        <f>IF(N351="základní",J351,0)</f>
        <v>0</v>
      </c>
      <c r="BF351" s="153">
        <f>IF(N351="snížená",J351,0)</f>
        <v>0</v>
      </c>
      <c r="BG351" s="153">
        <f>IF(N351="zákl. přenesená",J351,0)</f>
        <v>0</v>
      </c>
      <c r="BH351" s="153">
        <f>IF(N351="sníž. přenesená",J351,0)</f>
        <v>0</v>
      </c>
      <c r="BI351" s="153">
        <f>IF(N351="nulová",J351,0)</f>
        <v>0</v>
      </c>
      <c r="BJ351" s="16" t="s">
        <v>85</v>
      </c>
      <c r="BK351" s="153">
        <f>ROUND(I351*H351,2)</f>
        <v>0</v>
      </c>
      <c r="BL351" s="16" t="s">
        <v>221</v>
      </c>
      <c r="BM351" s="152" t="s">
        <v>683</v>
      </c>
    </row>
    <row r="352" spans="1:65" s="2" customFormat="1" ht="21.75" customHeight="1">
      <c r="A352" s="28"/>
      <c r="B352" s="140"/>
      <c r="C352" s="141" t="s">
        <v>684</v>
      </c>
      <c r="D352" s="141" t="s">
        <v>143</v>
      </c>
      <c r="E352" s="142" t="s">
        <v>685</v>
      </c>
      <c r="F352" s="143" t="s">
        <v>686</v>
      </c>
      <c r="G352" s="144" t="s">
        <v>499</v>
      </c>
      <c r="H352" s="280"/>
      <c r="I352" s="279"/>
      <c r="J352" s="146">
        <f>ROUND(I352*H352,2)</f>
        <v>0</v>
      </c>
      <c r="K352" s="147"/>
      <c r="L352" s="29"/>
      <c r="M352" s="148" t="s">
        <v>1</v>
      </c>
      <c r="N352" s="149" t="s">
        <v>38</v>
      </c>
      <c r="O352" s="150">
        <v>0</v>
      </c>
      <c r="P352" s="150">
        <f>O352*H352</f>
        <v>0</v>
      </c>
      <c r="Q352" s="150">
        <v>0</v>
      </c>
      <c r="R352" s="150">
        <f>Q352*H352</f>
        <v>0</v>
      </c>
      <c r="S352" s="150">
        <v>0</v>
      </c>
      <c r="T352" s="151">
        <f>S352*H352</f>
        <v>0</v>
      </c>
      <c r="U352" s="28"/>
      <c r="V352" s="223"/>
      <c r="W352" s="28"/>
      <c r="X352" s="28"/>
      <c r="Y352" s="28"/>
      <c r="Z352" s="28"/>
      <c r="AA352" s="28"/>
      <c r="AB352" s="28"/>
      <c r="AC352" s="28"/>
      <c r="AD352" s="28"/>
      <c r="AE352" s="28"/>
      <c r="AR352" s="152" t="s">
        <v>221</v>
      </c>
      <c r="AT352" s="152" t="s">
        <v>143</v>
      </c>
      <c r="AU352" s="152" t="s">
        <v>85</v>
      </c>
      <c r="AY352" s="16" t="s">
        <v>140</v>
      </c>
      <c r="BE352" s="153">
        <f>IF(N352="základní",J352,0)</f>
        <v>0</v>
      </c>
      <c r="BF352" s="153">
        <f>IF(N352="snížená",J352,0)</f>
        <v>0</v>
      </c>
      <c r="BG352" s="153">
        <f>IF(N352="zákl. přenesená",J352,0)</f>
        <v>0</v>
      </c>
      <c r="BH352" s="153">
        <f>IF(N352="sníž. přenesená",J352,0)</f>
        <v>0</v>
      </c>
      <c r="BI352" s="153">
        <f>IF(N352="nulová",J352,0)</f>
        <v>0</v>
      </c>
      <c r="BJ352" s="16" t="s">
        <v>85</v>
      </c>
      <c r="BK352" s="153">
        <f>ROUND(I352*H352,2)</f>
        <v>0</v>
      </c>
      <c r="BL352" s="16" t="s">
        <v>221</v>
      </c>
      <c r="BM352" s="152" t="s">
        <v>687</v>
      </c>
    </row>
    <row r="353" spans="1:65" s="12" customFormat="1" ht="22.9" customHeight="1">
      <c r="B353" s="128"/>
      <c r="D353" s="129" t="s">
        <v>71</v>
      </c>
      <c r="E353" s="138" t="s">
        <v>688</v>
      </c>
      <c r="F353" s="138" t="s">
        <v>689</v>
      </c>
      <c r="J353" s="139">
        <f>BK353</f>
        <v>0</v>
      </c>
      <c r="L353" s="128"/>
      <c r="M353" s="132"/>
      <c r="N353" s="133"/>
      <c r="O353" s="133"/>
      <c r="P353" s="134">
        <f>SUM(P354:P364)</f>
        <v>40.761400000000002</v>
      </c>
      <c r="Q353" s="133"/>
      <c r="R353" s="134">
        <f>SUM(R354:R364)</f>
        <v>0.45056380000000001</v>
      </c>
      <c r="S353" s="133"/>
      <c r="T353" s="135">
        <f>SUM(T354:T364)</f>
        <v>0</v>
      </c>
      <c r="V353" s="229"/>
      <c r="AR353" s="129" t="s">
        <v>85</v>
      </c>
      <c r="AT353" s="136" t="s">
        <v>71</v>
      </c>
      <c r="AU353" s="136" t="s">
        <v>80</v>
      </c>
      <c r="AY353" s="129" t="s">
        <v>140</v>
      </c>
      <c r="BK353" s="137">
        <f>SUM(BK354:BK364)</f>
        <v>0</v>
      </c>
    </row>
    <row r="354" spans="1:65" s="2" customFormat="1" ht="21.75" customHeight="1">
      <c r="A354" s="28"/>
      <c r="B354" s="140"/>
      <c r="C354" s="141" t="s">
        <v>690</v>
      </c>
      <c r="D354" s="141" t="s">
        <v>143</v>
      </c>
      <c r="E354" s="142" t="s">
        <v>691</v>
      </c>
      <c r="F354" s="143" t="s">
        <v>692</v>
      </c>
      <c r="G354" s="144" t="s">
        <v>181</v>
      </c>
      <c r="H354" s="145">
        <v>43.84</v>
      </c>
      <c r="I354" s="279"/>
      <c r="J354" s="146">
        <f>ROUND(I354*H354,2)</f>
        <v>0</v>
      </c>
      <c r="K354" s="147"/>
      <c r="L354" s="29"/>
      <c r="M354" s="148" t="s">
        <v>1</v>
      </c>
      <c r="N354" s="149" t="s">
        <v>38</v>
      </c>
      <c r="O354" s="150">
        <v>0.12</v>
      </c>
      <c r="P354" s="150">
        <f>O354*H354</f>
        <v>5.2608000000000006</v>
      </c>
      <c r="Q354" s="150">
        <v>3.0000000000000001E-5</v>
      </c>
      <c r="R354" s="150">
        <f>Q354*H354</f>
        <v>1.3152000000000001E-3</v>
      </c>
      <c r="S354" s="150">
        <v>0</v>
      </c>
      <c r="T354" s="151">
        <f>S354*H354</f>
        <v>0</v>
      </c>
      <c r="U354" s="28"/>
      <c r="V354" s="223"/>
      <c r="W354" s="28"/>
      <c r="X354" s="28"/>
      <c r="Y354" s="28"/>
      <c r="Z354" s="28"/>
      <c r="AA354" s="28"/>
      <c r="AB354" s="28"/>
      <c r="AC354" s="28"/>
      <c r="AD354" s="28"/>
      <c r="AE354" s="28"/>
      <c r="AR354" s="152" t="s">
        <v>221</v>
      </c>
      <c r="AT354" s="152" t="s">
        <v>143</v>
      </c>
      <c r="AU354" s="152" t="s">
        <v>85</v>
      </c>
      <c r="AY354" s="16" t="s">
        <v>140</v>
      </c>
      <c r="BE354" s="153">
        <f>IF(N354="základní",J354,0)</f>
        <v>0</v>
      </c>
      <c r="BF354" s="153">
        <f>IF(N354="snížená",J354,0)</f>
        <v>0</v>
      </c>
      <c r="BG354" s="153">
        <f>IF(N354="zákl. přenesená",J354,0)</f>
        <v>0</v>
      </c>
      <c r="BH354" s="153">
        <f>IF(N354="sníž. přenesená",J354,0)</f>
        <v>0</v>
      </c>
      <c r="BI354" s="153">
        <f>IF(N354="nulová",J354,0)</f>
        <v>0</v>
      </c>
      <c r="BJ354" s="16" t="s">
        <v>85</v>
      </c>
      <c r="BK354" s="153">
        <f>ROUND(I354*H354,2)</f>
        <v>0</v>
      </c>
      <c r="BL354" s="16" t="s">
        <v>221</v>
      </c>
      <c r="BM354" s="152" t="s">
        <v>693</v>
      </c>
    </row>
    <row r="355" spans="1:65" s="13" customFormat="1">
      <c r="B355" s="154"/>
      <c r="D355" s="155" t="s">
        <v>149</v>
      </c>
      <c r="E355" s="156" t="s">
        <v>1</v>
      </c>
      <c r="F355" s="157" t="s">
        <v>694</v>
      </c>
      <c r="H355" s="158">
        <v>43.84</v>
      </c>
      <c r="L355" s="154"/>
      <c r="M355" s="159"/>
      <c r="N355" s="160"/>
      <c r="O355" s="160"/>
      <c r="P355" s="160"/>
      <c r="Q355" s="160"/>
      <c r="R355" s="160"/>
      <c r="S355" s="160"/>
      <c r="T355" s="161"/>
      <c r="V355" s="197"/>
      <c r="AT355" s="156" t="s">
        <v>149</v>
      </c>
      <c r="AU355" s="156" t="s">
        <v>85</v>
      </c>
      <c r="AV355" s="13" t="s">
        <v>85</v>
      </c>
      <c r="AW355" s="13" t="s">
        <v>28</v>
      </c>
      <c r="AX355" s="13" t="s">
        <v>80</v>
      </c>
      <c r="AY355" s="156" t="s">
        <v>140</v>
      </c>
    </row>
    <row r="356" spans="1:65" s="2" customFormat="1" ht="16.5" customHeight="1">
      <c r="A356" s="28"/>
      <c r="B356" s="140"/>
      <c r="C356" s="162" t="s">
        <v>695</v>
      </c>
      <c r="D356" s="162" t="s">
        <v>161</v>
      </c>
      <c r="E356" s="163" t="s">
        <v>696</v>
      </c>
      <c r="F356" s="164" t="s">
        <v>697</v>
      </c>
      <c r="G356" s="165" t="s">
        <v>181</v>
      </c>
      <c r="H356" s="166">
        <v>46</v>
      </c>
      <c r="I356" s="281"/>
      <c r="J356" s="167">
        <f>ROUND(I356*H356,2)</f>
        <v>0</v>
      </c>
      <c r="K356" s="168"/>
      <c r="L356" s="169"/>
      <c r="M356" s="170" t="s">
        <v>1</v>
      </c>
      <c r="N356" s="171" t="s">
        <v>38</v>
      </c>
      <c r="O356" s="150">
        <v>0</v>
      </c>
      <c r="P356" s="150">
        <f>O356*H356</f>
        <v>0</v>
      </c>
      <c r="Q356" s="150">
        <v>0</v>
      </c>
      <c r="R356" s="150">
        <f>Q356*H356</f>
        <v>0</v>
      </c>
      <c r="S356" s="150">
        <v>0</v>
      </c>
      <c r="T356" s="151">
        <f>S356*H356</f>
        <v>0</v>
      </c>
      <c r="U356" s="28"/>
      <c r="V356" s="223"/>
      <c r="W356" s="28"/>
      <c r="X356" s="28"/>
      <c r="Y356" s="28"/>
      <c r="Z356" s="28"/>
      <c r="AA356" s="28"/>
      <c r="AB356" s="28"/>
      <c r="AC356" s="28"/>
      <c r="AD356" s="28"/>
      <c r="AE356" s="28"/>
      <c r="AR356" s="152" t="s">
        <v>295</v>
      </c>
      <c r="AT356" s="152" t="s">
        <v>161</v>
      </c>
      <c r="AU356" s="152" t="s">
        <v>85</v>
      </c>
      <c r="AY356" s="16" t="s">
        <v>140</v>
      </c>
      <c r="BE356" s="153">
        <f>IF(N356="základní",J356,0)</f>
        <v>0</v>
      </c>
      <c r="BF356" s="153">
        <f>IF(N356="snížená",J356,0)</f>
        <v>0</v>
      </c>
      <c r="BG356" s="153">
        <f>IF(N356="zákl. přenesená",J356,0)</f>
        <v>0</v>
      </c>
      <c r="BH356" s="153">
        <f>IF(N356="sníž. přenesená",J356,0)</f>
        <v>0</v>
      </c>
      <c r="BI356" s="153">
        <f>IF(N356="nulová",J356,0)</f>
        <v>0</v>
      </c>
      <c r="BJ356" s="16" t="s">
        <v>85</v>
      </c>
      <c r="BK356" s="153">
        <f>ROUND(I356*H356,2)</f>
        <v>0</v>
      </c>
      <c r="BL356" s="16" t="s">
        <v>221</v>
      </c>
      <c r="BM356" s="152" t="s">
        <v>698</v>
      </c>
    </row>
    <row r="357" spans="1:65" s="2" customFormat="1" ht="16.5" customHeight="1">
      <c r="A357" s="28"/>
      <c r="B357" s="140"/>
      <c r="C357" s="141" t="s">
        <v>699</v>
      </c>
      <c r="D357" s="141" t="s">
        <v>143</v>
      </c>
      <c r="E357" s="142" t="s">
        <v>700</v>
      </c>
      <c r="F357" s="143" t="s">
        <v>701</v>
      </c>
      <c r="G357" s="144" t="s">
        <v>170</v>
      </c>
      <c r="H357" s="145">
        <v>51.08</v>
      </c>
      <c r="I357" s="281"/>
      <c r="J357" s="146">
        <f>ROUND(I357*H357,2)</f>
        <v>0</v>
      </c>
      <c r="K357" s="147"/>
      <c r="L357" s="29"/>
      <c r="M357" s="148" t="s">
        <v>1</v>
      </c>
      <c r="N357" s="149" t="s">
        <v>38</v>
      </c>
      <c r="O357" s="150">
        <v>0.65</v>
      </c>
      <c r="P357" s="150">
        <f>O357*H357</f>
        <v>33.201999999999998</v>
      </c>
      <c r="Q357" s="150">
        <v>0</v>
      </c>
      <c r="R357" s="150">
        <f>Q357*H357</f>
        <v>0</v>
      </c>
      <c r="S357" s="150">
        <v>0</v>
      </c>
      <c r="T357" s="151">
        <f>S357*H357</f>
        <v>0</v>
      </c>
      <c r="U357" s="28"/>
      <c r="V357" s="223"/>
      <c r="W357" s="28"/>
      <c r="X357" s="28"/>
      <c r="Y357" s="28"/>
      <c r="Z357" s="28"/>
      <c r="AA357" s="28"/>
      <c r="AB357" s="28"/>
      <c r="AC357" s="28"/>
      <c r="AD357" s="28"/>
      <c r="AE357" s="28"/>
      <c r="AR357" s="152" t="s">
        <v>221</v>
      </c>
      <c r="AT357" s="152" t="s">
        <v>143</v>
      </c>
      <c r="AU357" s="152" t="s">
        <v>85</v>
      </c>
      <c r="AY357" s="16" t="s">
        <v>140</v>
      </c>
      <c r="BE357" s="153">
        <f>IF(N357="základní",J357,0)</f>
        <v>0</v>
      </c>
      <c r="BF357" s="153">
        <f>IF(N357="snížená",J357,0)</f>
        <v>0</v>
      </c>
      <c r="BG357" s="153">
        <f>IF(N357="zákl. přenesená",J357,0)</f>
        <v>0</v>
      </c>
      <c r="BH357" s="153">
        <f>IF(N357="sníž. přenesená",J357,0)</f>
        <v>0</v>
      </c>
      <c r="BI357" s="153">
        <f>IF(N357="nulová",J357,0)</f>
        <v>0</v>
      </c>
      <c r="BJ357" s="16" t="s">
        <v>85</v>
      </c>
      <c r="BK357" s="153">
        <f>ROUND(I357*H357,2)</f>
        <v>0</v>
      </c>
      <c r="BL357" s="16" t="s">
        <v>221</v>
      </c>
      <c r="BM357" s="152" t="s">
        <v>702</v>
      </c>
    </row>
    <row r="358" spans="1:65" s="13" customFormat="1">
      <c r="B358" s="154"/>
      <c r="D358" s="155" t="s">
        <v>149</v>
      </c>
      <c r="E358" s="156" t="s">
        <v>1</v>
      </c>
      <c r="F358" s="157" t="s">
        <v>703</v>
      </c>
      <c r="H358" s="158">
        <v>51.08</v>
      </c>
      <c r="L358" s="154"/>
      <c r="M358" s="159"/>
      <c r="N358" s="160"/>
      <c r="O358" s="160"/>
      <c r="P358" s="160"/>
      <c r="Q358" s="160"/>
      <c r="R358" s="160"/>
      <c r="S358" s="160"/>
      <c r="T358" s="161"/>
      <c r="V358" s="197"/>
      <c r="AT358" s="156" t="s">
        <v>149</v>
      </c>
      <c r="AU358" s="156" t="s">
        <v>85</v>
      </c>
      <c r="AV358" s="13" t="s">
        <v>85</v>
      </c>
      <c r="AW358" s="13" t="s">
        <v>28</v>
      </c>
      <c r="AX358" s="13" t="s">
        <v>80</v>
      </c>
      <c r="AY358" s="156" t="s">
        <v>140</v>
      </c>
    </row>
    <row r="359" spans="1:65" s="2" customFormat="1" ht="21.75" customHeight="1">
      <c r="A359" s="28"/>
      <c r="B359" s="140"/>
      <c r="C359" s="162" t="s">
        <v>704</v>
      </c>
      <c r="D359" s="162" t="s">
        <v>161</v>
      </c>
      <c r="E359" s="163" t="s">
        <v>705</v>
      </c>
      <c r="F359" s="164" t="s">
        <v>706</v>
      </c>
      <c r="G359" s="165" t="s">
        <v>170</v>
      </c>
      <c r="H359" s="166">
        <v>53.634</v>
      </c>
      <c r="I359" s="281"/>
      <c r="J359" s="167">
        <f>ROUND(I359*H359,2)</f>
        <v>0</v>
      </c>
      <c r="K359" s="168"/>
      <c r="L359" s="169"/>
      <c r="M359" s="170" t="s">
        <v>1</v>
      </c>
      <c r="N359" s="171" t="s">
        <v>38</v>
      </c>
      <c r="O359" s="150">
        <v>0</v>
      </c>
      <c r="P359" s="150">
        <f>O359*H359</f>
        <v>0</v>
      </c>
      <c r="Q359" s="150">
        <v>8.3000000000000001E-3</v>
      </c>
      <c r="R359" s="150">
        <f>Q359*H359</f>
        <v>0.44516220000000001</v>
      </c>
      <c r="S359" s="150">
        <v>0</v>
      </c>
      <c r="T359" s="151">
        <f>S359*H359</f>
        <v>0</v>
      </c>
      <c r="U359" s="28"/>
      <c r="V359" s="223"/>
      <c r="W359" s="28"/>
      <c r="X359" s="28"/>
      <c r="Y359" s="28"/>
      <c r="Z359" s="28"/>
      <c r="AA359" s="28"/>
      <c r="AB359" s="28"/>
      <c r="AC359" s="28"/>
      <c r="AD359" s="28"/>
      <c r="AE359" s="28"/>
      <c r="AR359" s="152" t="s">
        <v>295</v>
      </c>
      <c r="AT359" s="152" t="s">
        <v>161</v>
      </c>
      <c r="AU359" s="152" t="s">
        <v>85</v>
      </c>
      <c r="AY359" s="16" t="s">
        <v>140</v>
      </c>
      <c r="BE359" s="153">
        <f>IF(N359="základní",J359,0)</f>
        <v>0</v>
      </c>
      <c r="BF359" s="153">
        <f>IF(N359="snížená",J359,0)</f>
        <v>0</v>
      </c>
      <c r="BG359" s="153">
        <f>IF(N359="zákl. přenesená",J359,0)</f>
        <v>0</v>
      </c>
      <c r="BH359" s="153">
        <f>IF(N359="sníž. přenesená",J359,0)</f>
        <v>0</v>
      </c>
      <c r="BI359" s="153">
        <f>IF(N359="nulová",J359,0)</f>
        <v>0</v>
      </c>
      <c r="BJ359" s="16" t="s">
        <v>85</v>
      </c>
      <c r="BK359" s="153">
        <f>ROUND(I359*H359,2)</f>
        <v>0</v>
      </c>
      <c r="BL359" s="16" t="s">
        <v>221</v>
      </c>
      <c r="BM359" s="152" t="s">
        <v>707</v>
      </c>
    </row>
    <row r="360" spans="1:65" s="13" customFormat="1">
      <c r="B360" s="154"/>
      <c r="D360" s="155" t="s">
        <v>149</v>
      </c>
      <c r="F360" s="157" t="s">
        <v>708</v>
      </c>
      <c r="H360" s="158">
        <v>53.634</v>
      </c>
      <c r="L360" s="154"/>
      <c r="M360" s="159"/>
      <c r="N360" s="160"/>
      <c r="O360" s="160"/>
      <c r="P360" s="160"/>
      <c r="Q360" s="160"/>
      <c r="R360" s="160"/>
      <c r="S360" s="160"/>
      <c r="T360" s="161"/>
      <c r="V360" s="197"/>
      <c r="AT360" s="156" t="s">
        <v>149</v>
      </c>
      <c r="AU360" s="156" t="s">
        <v>85</v>
      </c>
      <c r="AV360" s="13" t="s">
        <v>85</v>
      </c>
      <c r="AW360" s="13" t="s">
        <v>3</v>
      </c>
      <c r="AX360" s="13" t="s">
        <v>80</v>
      </c>
      <c r="AY360" s="156" t="s">
        <v>140</v>
      </c>
    </row>
    <row r="361" spans="1:65" s="2" customFormat="1" ht="21.75" customHeight="1">
      <c r="A361" s="28"/>
      <c r="B361" s="140"/>
      <c r="C361" s="141" t="s">
        <v>709</v>
      </c>
      <c r="D361" s="141" t="s">
        <v>143</v>
      </c>
      <c r="E361" s="142" t="s">
        <v>710</v>
      </c>
      <c r="F361" s="143" t="s">
        <v>711</v>
      </c>
      <c r="G361" s="144" t="s">
        <v>170</v>
      </c>
      <c r="H361" s="145">
        <v>51.08</v>
      </c>
      <c r="I361" s="279"/>
      <c r="J361" s="146">
        <f>ROUND(I361*H361,2)</f>
        <v>0</v>
      </c>
      <c r="K361" s="147"/>
      <c r="L361" s="29"/>
      <c r="M361" s="148" t="s">
        <v>1</v>
      </c>
      <c r="N361" s="149" t="s">
        <v>38</v>
      </c>
      <c r="O361" s="150">
        <v>4.4999999999999998E-2</v>
      </c>
      <c r="P361" s="150">
        <f>O361*H361</f>
        <v>2.2986</v>
      </c>
      <c r="Q361" s="150">
        <v>0</v>
      </c>
      <c r="R361" s="150">
        <f>Q361*H361</f>
        <v>0</v>
      </c>
      <c r="S361" s="150">
        <v>0</v>
      </c>
      <c r="T361" s="151">
        <f>S361*H361</f>
        <v>0</v>
      </c>
      <c r="U361" s="28"/>
      <c r="V361" s="223"/>
      <c r="W361" s="28"/>
      <c r="X361" s="28"/>
      <c r="Y361" s="28"/>
      <c r="Z361" s="28"/>
      <c r="AA361" s="28"/>
      <c r="AB361" s="28"/>
      <c r="AC361" s="28"/>
      <c r="AD361" s="28"/>
      <c r="AE361" s="28"/>
      <c r="AR361" s="152" t="s">
        <v>221</v>
      </c>
      <c r="AT361" s="152" t="s">
        <v>143</v>
      </c>
      <c r="AU361" s="152" t="s">
        <v>85</v>
      </c>
      <c r="AY361" s="16" t="s">
        <v>140</v>
      </c>
      <c r="BE361" s="153">
        <f>IF(N361="základní",J361,0)</f>
        <v>0</v>
      </c>
      <c r="BF361" s="153">
        <f>IF(N361="snížená",J361,0)</f>
        <v>0</v>
      </c>
      <c r="BG361" s="153">
        <f>IF(N361="zákl. přenesená",J361,0)</f>
        <v>0</v>
      </c>
      <c r="BH361" s="153">
        <f>IF(N361="sníž. přenesená",J361,0)</f>
        <v>0</v>
      </c>
      <c r="BI361" s="153">
        <f>IF(N361="nulová",J361,0)</f>
        <v>0</v>
      </c>
      <c r="BJ361" s="16" t="s">
        <v>85</v>
      </c>
      <c r="BK361" s="153">
        <f>ROUND(I361*H361,2)</f>
        <v>0</v>
      </c>
      <c r="BL361" s="16" t="s">
        <v>221</v>
      </c>
      <c r="BM361" s="152" t="s">
        <v>712</v>
      </c>
    </row>
    <row r="362" spans="1:65" s="13" customFormat="1">
      <c r="B362" s="154"/>
      <c r="D362" s="155" t="s">
        <v>149</v>
      </c>
      <c r="E362" s="156" t="s">
        <v>1</v>
      </c>
      <c r="F362" s="157" t="s">
        <v>703</v>
      </c>
      <c r="H362" s="158">
        <v>51.08</v>
      </c>
      <c r="L362" s="154"/>
      <c r="M362" s="159"/>
      <c r="N362" s="160"/>
      <c r="O362" s="160"/>
      <c r="P362" s="160"/>
      <c r="Q362" s="160"/>
      <c r="R362" s="160"/>
      <c r="S362" s="160"/>
      <c r="T362" s="161"/>
      <c r="V362" s="197"/>
      <c r="AT362" s="156" t="s">
        <v>149</v>
      </c>
      <c r="AU362" s="156" t="s">
        <v>85</v>
      </c>
      <c r="AV362" s="13" t="s">
        <v>85</v>
      </c>
      <c r="AW362" s="13" t="s">
        <v>28</v>
      </c>
      <c r="AX362" s="13" t="s">
        <v>80</v>
      </c>
      <c r="AY362" s="156" t="s">
        <v>140</v>
      </c>
    </row>
    <row r="363" spans="1:65" s="2" customFormat="1" ht="21.75" customHeight="1">
      <c r="A363" s="28"/>
      <c r="B363" s="140"/>
      <c r="C363" s="162" t="s">
        <v>713</v>
      </c>
      <c r="D363" s="162" t="s">
        <v>161</v>
      </c>
      <c r="E363" s="163" t="s">
        <v>714</v>
      </c>
      <c r="F363" s="164" t="s">
        <v>715</v>
      </c>
      <c r="G363" s="165" t="s">
        <v>181</v>
      </c>
      <c r="H363" s="166">
        <v>51.08</v>
      </c>
      <c r="I363" s="281"/>
      <c r="J363" s="167">
        <f>ROUND(I363*H363,2)</f>
        <v>0</v>
      </c>
      <c r="K363" s="168"/>
      <c r="L363" s="169"/>
      <c r="M363" s="170" t="s">
        <v>1</v>
      </c>
      <c r="N363" s="171" t="s">
        <v>38</v>
      </c>
      <c r="O363" s="150">
        <v>0</v>
      </c>
      <c r="P363" s="150">
        <f>O363*H363</f>
        <v>0</v>
      </c>
      <c r="Q363" s="150">
        <v>8.0000000000000007E-5</v>
      </c>
      <c r="R363" s="150">
        <f>Q363*H363</f>
        <v>4.0864000000000004E-3</v>
      </c>
      <c r="S363" s="150">
        <v>0</v>
      </c>
      <c r="T363" s="151">
        <f>S363*H363</f>
        <v>0</v>
      </c>
      <c r="U363" s="28"/>
      <c r="V363" s="223"/>
      <c r="W363" s="28"/>
      <c r="X363" s="28"/>
      <c r="Y363" s="28"/>
      <c r="Z363" s="28"/>
      <c r="AA363" s="28"/>
      <c r="AB363" s="28"/>
      <c r="AC363" s="28"/>
      <c r="AD363" s="28"/>
      <c r="AE363" s="28"/>
      <c r="AR363" s="152" t="s">
        <v>295</v>
      </c>
      <c r="AT363" s="152" t="s">
        <v>161</v>
      </c>
      <c r="AU363" s="152" t="s">
        <v>85</v>
      </c>
      <c r="AY363" s="16" t="s">
        <v>140</v>
      </c>
      <c r="BE363" s="153">
        <f>IF(N363="základní",J363,0)</f>
        <v>0</v>
      </c>
      <c r="BF363" s="153">
        <f>IF(N363="snížená",J363,0)</f>
        <v>0</v>
      </c>
      <c r="BG363" s="153">
        <f>IF(N363="zákl. přenesená",J363,0)</f>
        <v>0</v>
      </c>
      <c r="BH363" s="153">
        <f>IF(N363="sníž. přenesená",J363,0)</f>
        <v>0</v>
      </c>
      <c r="BI363" s="153">
        <f>IF(N363="nulová",J363,0)</f>
        <v>0</v>
      </c>
      <c r="BJ363" s="16" t="s">
        <v>85</v>
      </c>
      <c r="BK363" s="153">
        <f>ROUND(I363*H363,2)</f>
        <v>0</v>
      </c>
      <c r="BL363" s="16" t="s">
        <v>221</v>
      </c>
      <c r="BM363" s="152" t="s">
        <v>716</v>
      </c>
    </row>
    <row r="364" spans="1:65" s="2" customFormat="1" ht="21.75" customHeight="1">
      <c r="A364" s="28"/>
      <c r="B364" s="140"/>
      <c r="C364" s="141" t="s">
        <v>717</v>
      </c>
      <c r="D364" s="141" t="s">
        <v>143</v>
      </c>
      <c r="E364" s="142" t="s">
        <v>718</v>
      </c>
      <c r="F364" s="143" t="s">
        <v>719</v>
      </c>
      <c r="G364" s="144" t="s">
        <v>499</v>
      </c>
      <c r="H364" s="280"/>
      <c r="I364" s="279"/>
      <c r="J364" s="146">
        <f>ROUND(I364*H364,2)</f>
        <v>0</v>
      </c>
      <c r="K364" s="147"/>
      <c r="L364" s="29"/>
      <c r="M364" s="148" t="s">
        <v>1</v>
      </c>
      <c r="N364" s="149" t="s">
        <v>38</v>
      </c>
      <c r="O364" s="150">
        <v>0</v>
      </c>
      <c r="P364" s="150">
        <f>O364*H364</f>
        <v>0</v>
      </c>
      <c r="Q364" s="150">
        <v>0</v>
      </c>
      <c r="R364" s="150">
        <f>Q364*H364</f>
        <v>0</v>
      </c>
      <c r="S364" s="150">
        <v>0</v>
      </c>
      <c r="T364" s="151">
        <f>S364*H364</f>
        <v>0</v>
      </c>
      <c r="U364" s="28"/>
      <c r="V364" s="223"/>
      <c r="W364" s="28"/>
      <c r="X364" s="28"/>
      <c r="Y364" s="28"/>
      <c r="Z364" s="28"/>
      <c r="AA364" s="28"/>
      <c r="AB364" s="28"/>
      <c r="AC364" s="28"/>
      <c r="AD364" s="28"/>
      <c r="AE364" s="28"/>
      <c r="AR364" s="152" t="s">
        <v>221</v>
      </c>
      <c r="AT364" s="152" t="s">
        <v>143</v>
      </c>
      <c r="AU364" s="152" t="s">
        <v>85</v>
      </c>
      <c r="AY364" s="16" t="s">
        <v>140</v>
      </c>
      <c r="BE364" s="153">
        <f>IF(N364="základní",J364,0)</f>
        <v>0</v>
      </c>
      <c r="BF364" s="153">
        <f>IF(N364="snížená",J364,0)</f>
        <v>0</v>
      </c>
      <c r="BG364" s="153">
        <f>IF(N364="zákl. přenesená",J364,0)</f>
        <v>0</v>
      </c>
      <c r="BH364" s="153">
        <f>IF(N364="sníž. přenesená",J364,0)</f>
        <v>0</v>
      </c>
      <c r="BI364" s="153">
        <f>IF(N364="nulová",J364,0)</f>
        <v>0</v>
      </c>
      <c r="BJ364" s="16" t="s">
        <v>85</v>
      </c>
      <c r="BK364" s="153">
        <f>ROUND(I364*H364,2)</f>
        <v>0</v>
      </c>
      <c r="BL364" s="16" t="s">
        <v>221</v>
      </c>
      <c r="BM364" s="152" t="s">
        <v>720</v>
      </c>
    </row>
    <row r="365" spans="1:65" s="12" customFormat="1" ht="22.9" customHeight="1">
      <c r="B365" s="128"/>
      <c r="D365" s="129" t="s">
        <v>71</v>
      </c>
      <c r="E365" s="138" t="s">
        <v>721</v>
      </c>
      <c r="F365" s="138" t="s">
        <v>722</v>
      </c>
      <c r="J365" s="139">
        <f>BK365</f>
        <v>0</v>
      </c>
      <c r="L365" s="128"/>
      <c r="M365" s="132"/>
      <c r="N365" s="133"/>
      <c r="O365" s="133"/>
      <c r="P365" s="134">
        <f>SUM(P366:P369)</f>
        <v>4.0884</v>
      </c>
      <c r="Q365" s="133"/>
      <c r="R365" s="134">
        <f>SUM(R366:R369)</f>
        <v>0</v>
      </c>
      <c r="S365" s="133"/>
      <c r="T365" s="135">
        <f>SUM(T366:T369)</f>
        <v>0.16639199999999998</v>
      </c>
      <c r="V365" s="229"/>
      <c r="AR365" s="129" t="s">
        <v>85</v>
      </c>
      <c r="AT365" s="136" t="s">
        <v>71</v>
      </c>
      <c r="AU365" s="136" t="s">
        <v>80</v>
      </c>
      <c r="AY365" s="129" t="s">
        <v>140</v>
      </c>
      <c r="BK365" s="137">
        <f>SUM(BK366:BK369)</f>
        <v>0</v>
      </c>
    </row>
    <row r="366" spans="1:65" s="2" customFormat="1" ht="21.75" customHeight="1">
      <c r="A366" s="28"/>
      <c r="B366" s="140"/>
      <c r="C366" s="141" t="s">
        <v>723</v>
      </c>
      <c r="D366" s="141" t="s">
        <v>143</v>
      </c>
      <c r="E366" s="142" t="s">
        <v>724</v>
      </c>
      <c r="F366" s="143" t="s">
        <v>725</v>
      </c>
      <c r="G366" s="144" t="s">
        <v>170</v>
      </c>
      <c r="H366" s="145">
        <v>51.08</v>
      </c>
      <c r="I366" s="279"/>
      <c r="J366" s="146">
        <f>ROUND(I366*H366,2)</f>
        <v>0</v>
      </c>
      <c r="K366" s="147"/>
      <c r="L366" s="29"/>
      <c r="M366" s="148" t="s">
        <v>1</v>
      </c>
      <c r="N366" s="149" t="s">
        <v>38</v>
      </c>
      <c r="O366" s="150">
        <v>0.05</v>
      </c>
      <c r="P366" s="150">
        <f>O366*H366</f>
        <v>2.5540000000000003</v>
      </c>
      <c r="Q366" s="150">
        <v>0</v>
      </c>
      <c r="R366" s="150">
        <f>Q366*H366</f>
        <v>0</v>
      </c>
      <c r="S366" s="150">
        <v>3.0000000000000001E-3</v>
      </c>
      <c r="T366" s="151">
        <f>S366*H366</f>
        <v>0.15323999999999999</v>
      </c>
      <c r="U366" s="28"/>
      <c r="V366" s="223"/>
      <c r="W366" s="28"/>
      <c r="X366" s="28"/>
      <c r="Y366" s="28"/>
      <c r="Z366" s="28"/>
      <c r="AA366" s="28"/>
      <c r="AB366" s="28"/>
      <c r="AC366" s="28"/>
      <c r="AD366" s="28"/>
      <c r="AE366" s="28"/>
      <c r="AR366" s="152" t="s">
        <v>221</v>
      </c>
      <c r="AT366" s="152" t="s">
        <v>143</v>
      </c>
      <c r="AU366" s="152" t="s">
        <v>85</v>
      </c>
      <c r="AY366" s="16" t="s">
        <v>140</v>
      </c>
      <c r="BE366" s="153">
        <f>IF(N366="základní",J366,0)</f>
        <v>0</v>
      </c>
      <c r="BF366" s="153">
        <f>IF(N366="snížená",J366,0)</f>
        <v>0</v>
      </c>
      <c r="BG366" s="153">
        <f>IF(N366="zákl. přenesená",J366,0)</f>
        <v>0</v>
      </c>
      <c r="BH366" s="153">
        <f>IF(N366="sníž. přenesená",J366,0)</f>
        <v>0</v>
      </c>
      <c r="BI366" s="153">
        <f>IF(N366="nulová",J366,0)</f>
        <v>0</v>
      </c>
      <c r="BJ366" s="16" t="s">
        <v>85</v>
      </c>
      <c r="BK366" s="153">
        <f>ROUND(I366*H366,2)</f>
        <v>0</v>
      </c>
      <c r="BL366" s="16" t="s">
        <v>221</v>
      </c>
      <c r="BM366" s="152" t="s">
        <v>726</v>
      </c>
    </row>
    <row r="367" spans="1:65" s="13" customFormat="1">
      <c r="B367" s="154"/>
      <c r="D367" s="155" t="s">
        <v>149</v>
      </c>
      <c r="E367" s="156" t="s">
        <v>1</v>
      </c>
      <c r="F367" s="157" t="s">
        <v>727</v>
      </c>
      <c r="H367" s="158">
        <v>51.08</v>
      </c>
      <c r="L367" s="154"/>
      <c r="M367" s="159"/>
      <c r="N367" s="160"/>
      <c r="O367" s="160"/>
      <c r="P367" s="160"/>
      <c r="Q367" s="160"/>
      <c r="R367" s="160"/>
      <c r="S367" s="160"/>
      <c r="T367" s="161"/>
      <c r="V367" s="197"/>
      <c r="AT367" s="156" t="s">
        <v>149</v>
      </c>
      <c r="AU367" s="156" t="s">
        <v>85</v>
      </c>
      <c r="AV367" s="13" t="s">
        <v>85</v>
      </c>
      <c r="AW367" s="13" t="s">
        <v>28</v>
      </c>
      <c r="AX367" s="13" t="s">
        <v>80</v>
      </c>
      <c r="AY367" s="156" t="s">
        <v>140</v>
      </c>
    </row>
    <row r="368" spans="1:65" s="2" customFormat="1" ht="16.5" customHeight="1">
      <c r="A368" s="28"/>
      <c r="B368" s="140"/>
      <c r="C368" s="141" t="s">
        <v>728</v>
      </c>
      <c r="D368" s="141" t="s">
        <v>143</v>
      </c>
      <c r="E368" s="142" t="s">
        <v>729</v>
      </c>
      <c r="F368" s="143" t="s">
        <v>730</v>
      </c>
      <c r="G368" s="144" t="s">
        <v>181</v>
      </c>
      <c r="H368" s="145">
        <v>43.84</v>
      </c>
      <c r="I368" s="279"/>
      <c r="J368" s="146">
        <f>ROUND(I368*H368,2)</f>
        <v>0</v>
      </c>
      <c r="K368" s="147"/>
      <c r="L368" s="29"/>
      <c r="M368" s="148" t="s">
        <v>1</v>
      </c>
      <c r="N368" s="149" t="s">
        <v>38</v>
      </c>
      <c r="O368" s="150">
        <v>3.5000000000000003E-2</v>
      </c>
      <c r="P368" s="150">
        <f>O368*H368</f>
        <v>1.5344000000000002</v>
      </c>
      <c r="Q368" s="150">
        <v>0</v>
      </c>
      <c r="R368" s="150">
        <f>Q368*H368</f>
        <v>0</v>
      </c>
      <c r="S368" s="150">
        <v>2.9999999999999997E-4</v>
      </c>
      <c r="T368" s="151">
        <f>S368*H368</f>
        <v>1.3152E-2</v>
      </c>
      <c r="U368" s="28"/>
      <c r="V368" s="223"/>
      <c r="W368" s="28"/>
      <c r="X368" s="28"/>
      <c r="Y368" s="28"/>
      <c r="Z368" s="28"/>
      <c r="AA368" s="28"/>
      <c r="AB368" s="28"/>
      <c r="AC368" s="28"/>
      <c r="AD368" s="28"/>
      <c r="AE368" s="28"/>
      <c r="AR368" s="152" t="s">
        <v>221</v>
      </c>
      <c r="AT368" s="152" t="s">
        <v>143</v>
      </c>
      <c r="AU368" s="152" t="s">
        <v>85</v>
      </c>
      <c r="AY368" s="16" t="s">
        <v>140</v>
      </c>
      <c r="BE368" s="153">
        <f>IF(N368="základní",J368,0)</f>
        <v>0</v>
      </c>
      <c r="BF368" s="153">
        <f>IF(N368="snížená",J368,0)</f>
        <v>0</v>
      </c>
      <c r="BG368" s="153">
        <f>IF(N368="zákl. přenesená",J368,0)</f>
        <v>0</v>
      </c>
      <c r="BH368" s="153">
        <f>IF(N368="sníž. přenesená",J368,0)</f>
        <v>0</v>
      </c>
      <c r="BI368" s="153">
        <f>IF(N368="nulová",J368,0)</f>
        <v>0</v>
      </c>
      <c r="BJ368" s="16" t="s">
        <v>85</v>
      </c>
      <c r="BK368" s="153">
        <f>ROUND(I368*H368,2)</f>
        <v>0</v>
      </c>
      <c r="BL368" s="16" t="s">
        <v>221</v>
      </c>
      <c r="BM368" s="152" t="s">
        <v>731</v>
      </c>
    </row>
    <row r="369" spans="1:65" s="13" customFormat="1" ht="22.5">
      <c r="B369" s="154"/>
      <c r="D369" s="155" t="s">
        <v>149</v>
      </c>
      <c r="E369" s="156" t="s">
        <v>1</v>
      </c>
      <c r="F369" s="157" t="s">
        <v>732</v>
      </c>
      <c r="H369" s="158">
        <v>43.84</v>
      </c>
      <c r="L369" s="154"/>
      <c r="M369" s="159"/>
      <c r="N369" s="160"/>
      <c r="O369" s="160"/>
      <c r="P369" s="160"/>
      <c r="Q369" s="160"/>
      <c r="R369" s="160"/>
      <c r="S369" s="160"/>
      <c r="T369" s="161"/>
      <c r="V369" s="197"/>
      <c r="AT369" s="156" t="s">
        <v>149</v>
      </c>
      <c r="AU369" s="156" t="s">
        <v>85</v>
      </c>
      <c r="AV369" s="13" t="s">
        <v>85</v>
      </c>
      <c r="AW369" s="13" t="s">
        <v>28</v>
      </c>
      <c r="AX369" s="13" t="s">
        <v>80</v>
      </c>
      <c r="AY369" s="156" t="s">
        <v>140</v>
      </c>
    </row>
    <row r="370" spans="1:65" s="12" customFormat="1" ht="22.9" customHeight="1">
      <c r="B370" s="128"/>
      <c r="D370" s="129" t="s">
        <v>71</v>
      </c>
      <c r="E370" s="138" t="s">
        <v>733</v>
      </c>
      <c r="F370" s="138" t="s">
        <v>734</v>
      </c>
      <c r="J370" s="139">
        <f>BK370</f>
        <v>0</v>
      </c>
      <c r="L370" s="128"/>
      <c r="M370" s="132"/>
      <c r="N370" s="133"/>
      <c r="O370" s="133"/>
      <c r="P370" s="134">
        <f>SUM(P371:P381)</f>
        <v>22.535471999999999</v>
      </c>
      <c r="Q370" s="133"/>
      <c r="R370" s="134">
        <f>SUM(R371:R381)</f>
        <v>0.51573009999999997</v>
      </c>
      <c r="S370" s="133"/>
      <c r="T370" s="135">
        <f>SUM(T371:T381)</f>
        <v>0</v>
      </c>
      <c r="V370" s="229"/>
      <c r="AR370" s="129" t="s">
        <v>85</v>
      </c>
      <c r="AT370" s="136" t="s">
        <v>71</v>
      </c>
      <c r="AU370" s="136" t="s">
        <v>80</v>
      </c>
      <c r="AY370" s="129" t="s">
        <v>140</v>
      </c>
      <c r="BK370" s="137">
        <f>SUM(BK371:BK381)</f>
        <v>0</v>
      </c>
    </row>
    <row r="371" spans="1:65" s="2" customFormat="1" ht="21.75" customHeight="1">
      <c r="A371" s="28"/>
      <c r="B371" s="140"/>
      <c r="C371" s="141" t="s">
        <v>735</v>
      </c>
      <c r="D371" s="141" t="s">
        <v>143</v>
      </c>
      <c r="E371" s="142" t="s">
        <v>736</v>
      </c>
      <c r="F371" s="143" t="s">
        <v>737</v>
      </c>
      <c r="G371" s="144" t="s">
        <v>170</v>
      </c>
      <c r="H371" s="145">
        <v>29.611999999999998</v>
      </c>
      <c r="I371" s="279"/>
      <c r="J371" s="146">
        <f>ROUND(I371*H371,2)</f>
        <v>0</v>
      </c>
      <c r="K371" s="147"/>
      <c r="L371" s="29"/>
      <c r="M371" s="148" t="s">
        <v>1</v>
      </c>
      <c r="N371" s="149" t="s">
        <v>38</v>
      </c>
      <c r="O371" s="150">
        <v>0.61199999999999999</v>
      </c>
      <c r="P371" s="150">
        <f>O371*H371</f>
        <v>18.122543999999998</v>
      </c>
      <c r="Q371" s="150">
        <v>2.8999999999999998E-3</v>
      </c>
      <c r="R371" s="150">
        <f>Q371*H371</f>
        <v>8.5874799999999987E-2</v>
      </c>
      <c r="S371" s="150">
        <v>0</v>
      </c>
      <c r="T371" s="151">
        <f>S371*H371</f>
        <v>0</v>
      </c>
      <c r="U371" s="28"/>
      <c r="V371" s="223"/>
      <c r="W371" s="28"/>
      <c r="X371" s="28"/>
      <c r="Y371" s="28"/>
      <c r="Z371" s="28"/>
      <c r="AA371" s="28"/>
      <c r="AB371" s="28"/>
      <c r="AC371" s="28"/>
      <c r="AD371" s="28"/>
      <c r="AE371" s="28"/>
      <c r="AR371" s="152" t="s">
        <v>221</v>
      </c>
      <c r="AT371" s="152" t="s">
        <v>143</v>
      </c>
      <c r="AU371" s="152" t="s">
        <v>85</v>
      </c>
      <c r="AY371" s="16" t="s">
        <v>140</v>
      </c>
      <c r="BE371" s="153">
        <f>IF(N371="základní",J371,0)</f>
        <v>0</v>
      </c>
      <c r="BF371" s="153">
        <f>IF(N371="snížená",J371,0)</f>
        <v>0</v>
      </c>
      <c r="BG371" s="153">
        <f>IF(N371="zákl. přenesená",J371,0)</f>
        <v>0</v>
      </c>
      <c r="BH371" s="153">
        <f>IF(N371="sníž. přenesená",J371,0)</f>
        <v>0</v>
      </c>
      <c r="BI371" s="153">
        <f>IF(N371="nulová",J371,0)</f>
        <v>0</v>
      </c>
      <c r="BJ371" s="16" t="s">
        <v>85</v>
      </c>
      <c r="BK371" s="153">
        <f>ROUND(I371*H371,2)</f>
        <v>0</v>
      </c>
      <c r="BL371" s="16" t="s">
        <v>221</v>
      </c>
      <c r="BM371" s="152" t="s">
        <v>738</v>
      </c>
    </row>
    <row r="372" spans="1:65" s="13" customFormat="1">
      <c r="B372" s="154"/>
      <c r="D372" s="155" t="s">
        <v>149</v>
      </c>
      <c r="E372" s="156" t="s">
        <v>1</v>
      </c>
      <c r="F372" s="157" t="s">
        <v>739</v>
      </c>
      <c r="H372" s="158">
        <v>26</v>
      </c>
      <c r="L372" s="154"/>
      <c r="M372" s="159"/>
      <c r="N372" s="160"/>
      <c r="O372" s="160"/>
      <c r="P372" s="160"/>
      <c r="Q372" s="160"/>
      <c r="R372" s="160"/>
      <c r="S372" s="160"/>
      <c r="T372" s="161"/>
      <c r="V372" s="197"/>
      <c r="AT372" s="156" t="s">
        <v>149</v>
      </c>
      <c r="AU372" s="156" t="s">
        <v>85</v>
      </c>
      <c r="AV372" s="13" t="s">
        <v>85</v>
      </c>
      <c r="AW372" s="13" t="s">
        <v>28</v>
      </c>
      <c r="AX372" s="13" t="s">
        <v>72</v>
      </c>
      <c r="AY372" s="156" t="s">
        <v>140</v>
      </c>
    </row>
    <row r="373" spans="1:65" s="13" customFormat="1">
      <c r="B373" s="154"/>
      <c r="D373" s="155" t="s">
        <v>149</v>
      </c>
      <c r="E373" s="156" t="s">
        <v>1</v>
      </c>
      <c r="F373" s="157" t="s">
        <v>740</v>
      </c>
      <c r="H373" s="158">
        <v>3.6120000000000001</v>
      </c>
      <c r="L373" s="154"/>
      <c r="M373" s="159"/>
      <c r="N373" s="160"/>
      <c r="O373" s="160"/>
      <c r="P373" s="160"/>
      <c r="Q373" s="160"/>
      <c r="R373" s="160"/>
      <c r="S373" s="160"/>
      <c r="T373" s="161"/>
      <c r="V373" s="197"/>
      <c r="AT373" s="156" t="s">
        <v>149</v>
      </c>
      <c r="AU373" s="156" t="s">
        <v>85</v>
      </c>
      <c r="AV373" s="13" t="s">
        <v>85</v>
      </c>
      <c r="AW373" s="13" t="s">
        <v>28</v>
      </c>
      <c r="AX373" s="13" t="s">
        <v>72</v>
      </c>
      <c r="AY373" s="156" t="s">
        <v>140</v>
      </c>
    </row>
    <row r="374" spans="1:65" s="14" customFormat="1">
      <c r="B374" s="172"/>
      <c r="D374" s="155" t="s">
        <v>149</v>
      </c>
      <c r="E374" s="173" t="s">
        <v>1</v>
      </c>
      <c r="F374" s="174" t="s">
        <v>288</v>
      </c>
      <c r="H374" s="175">
        <v>29.611999999999998</v>
      </c>
      <c r="L374" s="172"/>
      <c r="M374" s="176"/>
      <c r="N374" s="177"/>
      <c r="O374" s="177"/>
      <c r="P374" s="177"/>
      <c r="Q374" s="177"/>
      <c r="R374" s="177"/>
      <c r="S374" s="177"/>
      <c r="T374" s="178"/>
      <c r="V374" s="230"/>
      <c r="AT374" s="173" t="s">
        <v>149</v>
      </c>
      <c r="AU374" s="173" t="s">
        <v>85</v>
      </c>
      <c r="AV374" s="14" t="s">
        <v>147</v>
      </c>
      <c r="AW374" s="14" t="s">
        <v>28</v>
      </c>
      <c r="AX374" s="14" t="s">
        <v>80</v>
      </c>
      <c r="AY374" s="173" t="s">
        <v>140</v>
      </c>
    </row>
    <row r="375" spans="1:65" s="2" customFormat="1" ht="21.75" customHeight="1">
      <c r="A375" s="28"/>
      <c r="B375" s="140"/>
      <c r="C375" s="162" t="s">
        <v>741</v>
      </c>
      <c r="D375" s="162" t="s">
        <v>161</v>
      </c>
      <c r="E375" s="163" t="s">
        <v>742</v>
      </c>
      <c r="F375" s="164" t="s">
        <v>743</v>
      </c>
      <c r="G375" s="165" t="s">
        <v>170</v>
      </c>
      <c r="H375" s="166">
        <v>32.573</v>
      </c>
      <c r="I375" s="281"/>
      <c r="J375" s="167">
        <f>ROUND(I375*H375,2)</f>
        <v>0</v>
      </c>
      <c r="K375" s="168"/>
      <c r="L375" s="169"/>
      <c r="M375" s="170" t="s">
        <v>1</v>
      </c>
      <c r="N375" s="171" t="s">
        <v>38</v>
      </c>
      <c r="O375" s="150">
        <v>0</v>
      </c>
      <c r="P375" s="150">
        <f>O375*H375</f>
        <v>0</v>
      </c>
      <c r="Q375" s="150">
        <v>1.29E-2</v>
      </c>
      <c r="R375" s="150">
        <f>Q375*H375</f>
        <v>0.4201917</v>
      </c>
      <c r="S375" s="150">
        <v>0</v>
      </c>
      <c r="T375" s="151">
        <f>S375*H375</f>
        <v>0</v>
      </c>
      <c r="U375" s="28"/>
      <c r="V375" s="223"/>
      <c r="W375" s="28"/>
      <c r="X375" s="28"/>
      <c r="Y375" s="28"/>
      <c r="Z375" s="28"/>
      <c r="AA375" s="28"/>
      <c r="AB375" s="28"/>
      <c r="AC375" s="28"/>
      <c r="AD375" s="28"/>
      <c r="AE375" s="28"/>
      <c r="AR375" s="152" t="s">
        <v>295</v>
      </c>
      <c r="AT375" s="152" t="s">
        <v>161</v>
      </c>
      <c r="AU375" s="152" t="s">
        <v>85</v>
      </c>
      <c r="AY375" s="16" t="s">
        <v>140</v>
      </c>
      <c r="BE375" s="153">
        <f>IF(N375="základní",J375,0)</f>
        <v>0</v>
      </c>
      <c r="BF375" s="153">
        <f>IF(N375="snížená",J375,0)</f>
        <v>0</v>
      </c>
      <c r="BG375" s="153">
        <f>IF(N375="zákl. přenesená",J375,0)</f>
        <v>0</v>
      </c>
      <c r="BH375" s="153">
        <f>IF(N375="sníž. přenesená",J375,0)</f>
        <v>0</v>
      </c>
      <c r="BI375" s="153">
        <f>IF(N375="nulová",J375,0)</f>
        <v>0</v>
      </c>
      <c r="BJ375" s="16" t="s">
        <v>85</v>
      </c>
      <c r="BK375" s="153">
        <f>ROUND(I375*H375,2)</f>
        <v>0</v>
      </c>
      <c r="BL375" s="16" t="s">
        <v>221</v>
      </c>
      <c r="BM375" s="152" t="s">
        <v>744</v>
      </c>
    </row>
    <row r="376" spans="1:65" s="13" customFormat="1">
      <c r="B376" s="154"/>
      <c r="D376" s="155" t="s">
        <v>149</v>
      </c>
      <c r="F376" s="157" t="s">
        <v>745</v>
      </c>
      <c r="H376" s="158">
        <v>32.573</v>
      </c>
      <c r="L376" s="154"/>
      <c r="M376" s="159"/>
      <c r="N376" s="160"/>
      <c r="O376" s="160"/>
      <c r="P376" s="160"/>
      <c r="Q376" s="160"/>
      <c r="R376" s="160"/>
      <c r="S376" s="160"/>
      <c r="T376" s="161"/>
      <c r="V376" s="197"/>
      <c r="AT376" s="156" t="s">
        <v>149</v>
      </c>
      <c r="AU376" s="156" t="s">
        <v>85</v>
      </c>
      <c r="AV376" s="13" t="s">
        <v>85</v>
      </c>
      <c r="AW376" s="13" t="s">
        <v>3</v>
      </c>
      <c r="AX376" s="13" t="s">
        <v>80</v>
      </c>
      <c r="AY376" s="156" t="s">
        <v>140</v>
      </c>
    </row>
    <row r="377" spans="1:65" s="2" customFormat="1" ht="21.75" customHeight="1">
      <c r="A377" s="28"/>
      <c r="B377" s="140"/>
      <c r="C377" s="184"/>
      <c r="D377" s="184"/>
      <c r="E377" s="185"/>
      <c r="F377" s="186"/>
      <c r="G377" s="187"/>
      <c r="H377" s="188"/>
      <c r="I377" s="189"/>
      <c r="J377" s="189"/>
      <c r="K377" s="147"/>
      <c r="L377" s="29"/>
      <c r="M377" s="148" t="s">
        <v>1</v>
      </c>
      <c r="N377" s="149" t="s">
        <v>38</v>
      </c>
      <c r="O377" s="150">
        <v>0.25</v>
      </c>
      <c r="P377" s="150">
        <f>O377*H377</f>
        <v>0</v>
      </c>
      <c r="Q377" s="150">
        <v>0</v>
      </c>
      <c r="R377" s="150">
        <f>Q377*H377</f>
        <v>0</v>
      </c>
      <c r="S377" s="150">
        <v>0</v>
      </c>
      <c r="T377" s="151">
        <f>S377*H377</f>
        <v>0</v>
      </c>
      <c r="U377" s="28"/>
      <c r="V377" s="223"/>
      <c r="W377" s="28"/>
      <c r="X377" s="28"/>
      <c r="Y377" s="28"/>
      <c r="Z377" s="28"/>
      <c r="AA377" s="28"/>
      <c r="AB377" s="28"/>
      <c r="AC377" s="28"/>
      <c r="AD377" s="28"/>
      <c r="AE377" s="28"/>
      <c r="AR377" s="152" t="s">
        <v>221</v>
      </c>
      <c r="AT377" s="152" t="s">
        <v>143</v>
      </c>
      <c r="AU377" s="152" t="s">
        <v>85</v>
      </c>
      <c r="AY377" s="16" t="s">
        <v>140</v>
      </c>
      <c r="BE377" s="153">
        <f>IF(N377="základní",J377,0)</f>
        <v>0</v>
      </c>
      <c r="BF377" s="153">
        <f>IF(N377="snížená",J377,0)</f>
        <v>0</v>
      </c>
      <c r="BG377" s="153">
        <f>IF(N377="zákl. přenesená",J377,0)</f>
        <v>0</v>
      </c>
      <c r="BH377" s="153">
        <f>IF(N377="sníž. přenesená",J377,0)</f>
        <v>0</v>
      </c>
      <c r="BI377" s="153">
        <f>IF(N377="nulová",J377,0)</f>
        <v>0</v>
      </c>
      <c r="BJ377" s="16" t="s">
        <v>85</v>
      </c>
      <c r="BK377" s="153">
        <f>ROUND(I377*H377,2)</f>
        <v>0</v>
      </c>
      <c r="BL377" s="16" t="s">
        <v>221</v>
      </c>
      <c r="BM377" s="152" t="s">
        <v>746</v>
      </c>
    </row>
    <row r="378" spans="1:65" s="2" customFormat="1" ht="16.5" customHeight="1">
      <c r="A378" s="28"/>
      <c r="B378" s="140"/>
      <c r="C378" s="141" t="s">
        <v>747</v>
      </c>
      <c r="D378" s="141" t="s">
        <v>143</v>
      </c>
      <c r="E378" s="142" t="s">
        <v>748</v>
      </c>
      <c r="F378" s="143" t="s">
        <v>749</v>
      </c>
      <c r="G378" s="144" t="s">
        <v>170</v>
      </c>
      <c r="H378" s="145">
        <v>29.611999999999998</v>
      </c>
      <c r="I378" s="279"/>
      <c r="J378" s="146">
        <f>ROUND(I378*H378,2)</f>
        <v>0</v>
      </c>
      <c r="K378" s="147"/>
      <c r="L378" s="29"/>
      <c r="M378" s="148" t="s">
        <v>1</v>
      </c>
      <c r="N378" s="149" t="s">
        <v>38</v>
      </c>
      <c r="O378" s="150">
        <v>4.3999999999999997E-2</v>
      </c>
      <c r="P378" s="150">
        <f>O378*H378</f>
        <v>1.3029279999999999</v>
      </c>
      <c r="Q378" s="150">
        <v>2.9999999999999997E-4</v>
      </c>
      <c r="R378" s="150">
        <f>Q378*H378</f>
        <v>8.8835999999999984E-3</v>
      </c>
      <c r="S378" s="150">
        <v>0</v>
      </c>
      <c r="T378" s="151">
        <f>S378*H378</f>
        <v>0</v>
      </c>
      <c r="U378" s="28"/>
      <c r="V378" s="223"/>
      <c r="W378" s="28"/>
      <c r="X378" s="28"/>
      <c r="Y378" s="28"/>
      <c r="Z378" s="28"/>
      <c r="AA378" s="28"/>
      <c r="AB378" s="28"/>
      <c r="AC378" s="28"/>
      <c r="AD378" s="28"/>
      <c r="AE378" s="28"/>
      <c r="AR378" s="152" t="s">
        <v>221</v>
      </c>
      <c r="AT378" s="152" t="s">
        <v>143</v>
      </c>
      <c r="AU378" s="152" t="s">
        <v>85</v>
      </c>
      <c r="AY378" s="16" t="s">
        <v>140</v>
      </c>
      <c r="BE378" s="153">
        <f>IF(N378="základní",J378,0)</f>
        <v>0</v>
      </c>
      <c r="BF378" s="153">
        <f>IF(N378="snížená",J378,0)</f>
        <v>0</v>
      </c>
      <c r="BG378" s="153">
        <f>IF(N378="zákl. přenesená",J378,0)</f>
        <v>0</v>
      </c>
      <c r="BH378" s="153">
        <f>IF(N378="sníž. přenesená",J378,0)</f>
        <v>0</v>
      </c>
      <c r="BI378" s="153">
        <f>IF(N378="nulová",J378,0)</f>
        <v>0</v>
      </c>
      <c r="BJ378" s="16" t="s">
        <v>85</v>
      </c>
      <c r="BK378" s="153">
        <f>ROUND(I378*H378,2)</f>
        <v>0</v>
      </c>
      <c r="BL378" s="16" t="s">
        <v>221</v>
      </c>
      <c r="BM378" s="152" t="s">
        <v>750</v>
      </c>
    </row>
    <row r="379" spans="1:65" s="2" customFormat="1" ht="16.5" customHeight="1">
      <c r="A379" s="28"/>
      <c r="B379" s="140"/>
      <c r="C379" s="141" t="s">
        <v>751</v>
      </c>
      <c r="D379" s="141" t="s">
        <v>143</v>
      </c>
      <c r="E379" s="142" t="s">
        <v>752</v>
      </c>
      <c r="F379" s="143" t="s">
        <v>753</v>
      </c>
      <c r="G379" s="144" t="s">
        <v>181</v>
      </c>
      <c r="H379" s="145">
        <v>26</v>
      </c>
      <c r="I379" s="279"/>
      <c r="J379" s="146">
        <f>ROUND(I379*H379,2)</f>
        <v>0</v>
      </c>
      <c r="K379" s="147"/>
      <c r="L379" s="29"/>
      <c r="M379" s="148" t="s">
        <v>1</v>
      </c>
      <c r="N379" s="149" t="s">
        <v>38</v>
      </c>
      <c r="O379" s="150">
        <v>5.5E-2</v>
      </c>
      <c r="P379" s="150">
        <f>O379*H379</f>
        <v>1.43</v>
      </c>
      <c r="Q379" s="150">
        <v>3.0000000000000001E-5</v>
      </c>
      <c r="R379" s="150">
        <f>Q379*H379</f>
        <v>7.7999999999999999E-4</v>
      </c>
      <c r="S379" s="150">
        <v>0</v>
      </c>
      <c r="T379" s="151">
        <f>S379*H379</f>
        <v>0</v>
      </c>
      <c r="U379" s="28"/>
      <c r="V379" s="223"/>
      <c r="W379" s="28"/>
      <c r="X379" s="28"/>
      <c r="Y379" s="28"/>
      <c r="Z379" s="28"/>
      <c r="AA379" s="28"/>
      <c r="AB379" s="28"/>
      <c r="AC379" s="28"/>
      <c r="AD379" s="28"/>
      <c r="AE379" s="28"/>
      <c r="AR379" s="152" t="s">
        <v>221</v>
      </c>
      <c r="AT379" s="152" t="s">
        <v>143</v>
      </c>
      <c r="AU379" s="152" t="s">
        <v>85</v>
      </c>
      <c r="AY379" s="16" t="s">
        <v>140</v>
      </c>
      <c r="BE379" s="153">
        <f>IF(N379="základní",J379,0)</f>
        <v>0</v>
      </c>
      <c r="BF379" s="153">
        <f>IF(N379="snížená",J379,0)</f>
        <v>0</v>
      </c>
      <c r="BG379" s="153">
        <f>IF(N379="zákl. přenesená",J379,0)</f>
        <v>0</v>
      </c>
      <c r="BH379" s="153">
        <f>IF(N379="sníž. přenesená",J379,0)</f>
        <v>0</v>
      </c>
      <c r="BI379" s="153">
        <f>IF(N379="nulová",J379,0)</f>
        <v>0</v>
      </c>
      <c r="BJ379" s="16" t="s">
        <v>85</v>
      </c>
      <c r="BK379" s="153">
        <f>ROUND(I379*H379,2)</f>
        <v>0</v>
      </c>
      <c r="BL379" s="16" t="s">
        <v>221</v>
      </c>
      <c r="BM379" s="152" t="s">
        <v>754</v>
      </c>
    </row>
    <row r="380" spans="1:65" s="2" customFormat="1" ht="16.5" customHeight="1">
      <c r="A380" s="28"/>
      <c r="B380" s="140"/>
      <c r="C380" s="141" t="s">
        <v>755</v>
      </c>
      <c r="D380" s="141" t="s">
        <v>143</v>
      </c>
      <c r="E380" s="142" t="s">
        <v>756</v>
      </c>
      <c r="F380" s="143" t="s">
        <v>757</v>
      </c>
      <c r="G380" s="144" t="s">
        <v>153</v>
      </c>
      <c r="H380" s="145">
        <v>14</v>
      </c>
      <c r="I380" s="279"/>
      <c r="J380" s="146">
        <f>ROUND(I380*H380,2)</f>
        <v>0</v>
      </c>
      <c r="K380" s="147"/>
      <c r="L380" s="29"/>
      <c r="M380" s="148" t="s">
        <v>1</v>
      </c>
      <c r="N380" s="149" t="s">
        <v>38</v>
      </c>
      <c r="O380" s="150">
        <v>0.12</v>
      </c>
      <c r="P380" s="150">
        <f>O380*H380</f>
        <v>1.68</v>
      </c>
      <c r="Q380" s="150">
        <v>0</v>
      </c>
      <c r="R380" s="150">
        <f>Q380*H380</f>
        <v>0</v>
      </c>
      <c r="S380" s="150">
        <v>0</v>
      </c>
      <c r="T380" s="151">
        <f>S380*H380</f>
        <v>0</v>
      </c>
      <c r="U380" s="28"/>
      <c r="V380" s="223"/>
      <c r="W380" s="28"/>
      <c r="X380" s="28"/>
      <c r="Y380" s="28"/>
      <c r="Z380" s="28"/>
      <c r="AA380" s="28"/>
      <c r="AB380" s="28"/>
      <c r="AC380" s="28"/>
      <c r="AD380" s="28"/>
      <c r="AE380" s="28"/>
      <c r="AR380" s="152" t="s">
        <v>221</v>
      </c>
      <c r="AT380" s="152" t="s">
        <v>143</v>
      </c>
      <c r="AU380" s="152" t="s">
        <v>85</v>
      </c>
      <c r="AY380" s="16" t="s">
        <v>140</v>
      </c>
      <c r="BE380" s="153">
        <f>IF(N380="základní",J380,0)</f>
        <v>0</v>
      </c>
      <c r="BF380" s="153">
        <f>IF(N380="snížená",J380,0)</f>
        <v>0</v>
      </c>
      <c r="BG380" s="153">
        <f>IF(N380="zákl. přenesená",J380,0)</f>
        <v>0</v>
      </c>
      <c r="BH380" s="153">
        <f>IF(N380="sníž. přenesená",J380,0)</f>
        <v>0</v>
      </c>
      <c r="BI380" s="153">
        <f>IF(N380="nulová",J380,0)</f>
        <v>0</v>
      </c>
      <c r="BJ380" s="16" t="s">
        <v>85</v>
      </c>
      <c r="BK380" s="153">
        <f>ROUND(I380*H380,2)</f>
        <v>0</v>
      </c>
      <c r="BL380" s="16" t="s">
        <v>221</v>
      </c>
      <c r="BM380" s="152" t="s">
        <v>758</v>
      </c>
    </row>
    <row r="381" spans="1:65" s="2" customFormat="1" ht="21.75" customHeight="1">
      <c r="A381" s="28"/>
      <c r="B381" s="140"/>
      <c r="C381" s="141" t="s">
        <v>759</v>
      </c>
      <c r="D381" s="141" t="s">
        <v>143</v>
      </c>
      <c r="E381" s="142" t="s">
        <v>760</v>
      </c>
      <c r="F381" s="143" t="s">
        <v>761</v>
      </c>
      <c r="G381" s="144" t="s">
        <v>499</v>
      </c>
      <c r="H381" s="280"/>
      <c r="I381" s="279"/>
      <c r="J381" s="146">
        <f>ROUND(I381*H381,2)</f>
        <v>0</v>
      </c>
      <c r="K381" s="147"/>
      <c r="L381" s="29"/>
      <c r="M381" s="148" t="s">
        <v>1</v>
      </c>
      <c r="N381" s="149" t="s">
        <v>38</v>
      </c>
      <c r="O381" s="150">
        <v>0</v>
      </c>
      <c r="P381" s="150">
        <f>O381*H381</f>
        <v>0</v>
      </c>
      <c r="Q381" s="150">
        <v>0</v>
      </c>
      <c r="R381" s="150">
        <f>Q381*H381</f>
        <v>0</v>
      </c>
      <c r="S381" s="150">
        <v>0</v>
      </c>
      <c r="T381" s="151">
        <f>S381*H381</f>
        <v>0</v>
      </c>
      <c r="U381" s="28"/>
      <c r="V381" s="223"/>
      <c r="W381" s="28"/>
      <c r="X381" s="28"/>
      <c r="Y381" s="28"/>
      <c r="Z381" s="28"/>
      <c r="AA381" s="28"/>
      <c r="AB381" s="28"/>
      <c r="AC381" s="28"/>
      <c r="AD381" s="28"/>
      <c r="AE381" s="28"/>
      <c r="AR381" s="152" t="s">
        <v>221</v>
      </c>
      <c r="AT381" s="152" t="s">
        <v>143</v>
      </c>
      <c r="AU381" s="152" t="s">
        <v>85</v>
      </c>
      <c r="AY381" s="16" t="s">
        <v>140</v>
      </c>
      <c r="BE381" s="153">
        <f>IF(N381="základní",J381,0)</f>
        <v>0</v>
      </c>
      <c r="BF381" s="153">
        <f>IF(N381="snížená",J381,0)</f>
        <v>0</v>
      </c>
      <c r="BG381" s="153">
        <f>IF(N381="zákl. přenesená",J381,0)</f>
        <v>0</v>
      </c>
      <c r="BH381" s="153">
        <f>IF(N381="sníž. přenesená",J381,0)</f>
        <v>0</v>
      </c>
      <c r="BI381" s="153">
        <f>IF(N381="nulová",J381,0)</f>
        <v>0</v>
      </c>
      <c r="BJ381" s="16" t="s">
        <v>85</v>
      </c>
      <c r="BK381" s="153">
        <f>ROUND(I381*H381,2)</f>
        <v>0</v>
      </c>
      <c r="BL381" s="16" t="s">
        <v>221</v>
      </c>
      <c r="BM381" s="152" t="s">
        <v>762</v>
      </c>
    </row>
    <row r="382" spans="1:65" s="12" customFormat="1" ht="22.9" customHeight="1">
      <c r="B382" s="128"/>
      <c r="D382" s="129" t="s">
        <v>71</v>
      </c>
      <c r="E382" s="138" t="s">
        <v>763</v>
      </c>
      <c r="F382" s="138" t="s">
        <v>764</v>
      </c>
      <c r="J382" s="139">
        <f>BK382</f>
        <v>0</v>
      </c>
      <c r="L382" s="128"/>
      <c r="M382" s="132"/>
      <c r="N382" s="133"/>
      <c r="O382" s="133"/>
      <c r="P382" s="134">
        <f>SUM(P383:P384)</f>
        <v>1.7199999999999998</v>
      </c>
      <c r="Q382" s="133"/>
      <c r="R382" s="134">
        <f>SUM(R383:R384)</f>
        <v>1.2000000000000001E-3</v>
      </c>
      <c r="S382" s="133"/>
      <c r="T382" s="135">
        <f>SUM(T383:T384)</f>
        <v>0</v>
      </c>
      <c r="V382" s="229"/>
      <c r="AR382" s="129" t="s">
        <v>85</v>
      </c>
      <c r="AT382" s="136" t="s">
        <v>71</v>
      </c>
      <c r="AU382" s="136" t="s">
        <v>80</v>
      </c>
      <c r="AY382" s="129" t="s">
        <v>140</v>
      </c>
      <c r="BK382" s="137">
        <f>SUM(BK383:BK384)</f>
        <v>0</v>
      </c>
    </row>
    <row r="383" spans="1:65" s="2" customFormat="1" ht="21.75" customHeight="1">
      <c r="A383" s="28"/>
      <c r="B383" s="140"/>
      <c r="C383" s="141" t="s">
        <v>765</v>
      </c>
      <c r="D383" s="141" t="s">
        <v>143</v>
      </c>
      <c r="E383" s="142" t="s">
        <v>766</v>
      </c>
      <c r="F383" s="143" t="s">
        <v>767</v>
      </c>
      <c r="G383" s="144" t="s">
        <v>170</v>
      </c>
      <c r="H383" s="145">
        <v>10</v>
      </c>
      <c r="I383" s="279"/>
      <c r="J383" s="146">
        <f>ROUND(I383*H383,2)</f>
        <v>0</v>
      </c>
      <c r="K383" s="147"/>
      <c r="L383" s="29"/>
      <c r="M383" s="148" t="s">
        <v>1</v>
      </c>
      <c r="N383" s="149" t="s">
        <v>38</v>
      </c>
      <c r="O383" s="150">
        <v>0.17199999999999999</v>
      </c>
      <c r="P383" s="150">
        <f>O383*H383</f>
        <v>1.7199999999999998</v>
      </c>
      <c r="Q383" s="150">
        <v>1.2E-4</v>
      </c>
      <c r="R383" s="150">
        <f>Q383*H383</f>
        <v>1.2000000000000001E-3</v>
      </c>
      <c r="S383" s="150">
        <v>0</v>
      </c>
      <c r="T383" s="151">
        <f>S383*H383</f>
        <v>0</v>
      </c>
      <c r="U383" s="28"/>
      <c r="V383" s="223"/>
      <c r="W383" s="28"/>
      <c r="X383" s="28"/>
      <c r="Y383" s="28"/>
      <c r="Z383" s="28"/>
      <c r="AA383" s="28"/>
      <c r="AB383" s="28"/>
      <c r="AC383" s="28"/>
      <c r="AD383" s="28"/>
      <c r="AE383" s="28"/>
      <c r="AR383" s="152" t="s">
        <v>221</v>
      </c>
      <c r="AT383" s="152" t="s">
        <v>143</v>
      </c>
      <c r="AU383" s="152" t="s">
        <v>85</v>
      </c>
      <c r="AY383" s="16" t="s">
        <v>140</v>
      </c>
      <c r="BE383" s="153">
        <f>IF(N383="základní",J383,0)</f>
        <v>0</v>
      </c>
      <c r="BF383" s="153">
        <f>IF(N383="snížená",J383,0)</f>
        <v>0</v>
      </c>
      <c r="BG383" s="153">
        <f>IF(N383="zákl. přenesená",J383,0)</f>
        <v>0</v>
      </c>
      <c r="BH383" s="153">
        <f>IF(N383="sníž. přenesená",J383,0)</f>
        <v>0</v>
      </c>
      <c r="BI383" s="153">
        <f>IF(N383="nulová",J383,0)</f>
        <v>0</v>
      </c>
      <c r="BJ383" s="16" t="s">
        <v>85</v>
      </c>
      <c r="BK383" s="153">
        <f>ROUND(I383*H383,2)</f>
        <v>0</v>
      </c>
      <c r="BL383" s="16" t="s">
        <v>221</v>
      </c>
      <c r="BM383" s="152" t="s">
        <v>768</v>
      </c>
    </row>
    <row r="384" spans="1:65" s="13" customFormat="1">
      <c r="B384" s="154"/>
      <c r="D384" s="155" t="s">
        <v>149</v>
      </c>
      <c r="E384" s="156" t="s">
        <v>1</v>
      </c>
      <c r="F384" s="157" t="s">
        <v>769</v>
      </c>
      <c r="H384" s="158">
        <v>10</v>
      </c>
      <c r="L384" s="154"/>
      <c r="M384" s="159"/>
      <c r="N384" s="160"/>
      <c r="O384" s="160"/>
      <c r="P384" s="160"/>
      <c r="Q384" s="160"/>
      <c r="R384" s="160"/>
      <c r="S384" s="160"/>
      <c r="T384" s="161"/>
      <c r="V384" s="197"/>
      <c r="AT384" s="156" t="s">
        <v>149</v>
      </c>
      <c r="AU384" s="156" t="s">
        <v>85</v>
      </c>
      <c r="AV384" s="13" t="s">
        <v>85</v>
      </c>
      <c r="AW384" s="13" t="s">
        <v>28</v>
      </c>
      <c r="AX384" s="13" t="s">
        <v>80</v>
      </c>
      <c r="AY384" s="156" t="s">
        <v>140</v>
      </c>
    </row>
    <row r="385" spans="1:65" s="12" customFormat="1" ht="22.9" customHeight="1">
      <c r="B385" s="128"/>
      <c r="D385" s="129" t="s">
        <v>71</v>
      </c>
      <c r="E385" s="138" t="s">
        <v>770</v>
      </c>
      <c r="F385" s="138" t="s">
        <v>771</v>
      </c>
      <c r="J385" s="139">
        <f>BK385</f>
        <v>0</v>
      </c>
      <c r="L385" s="128"/>
      <c r="M385" s="132"/>
      <c r="N385" s="133"/>
      <c r="O385" s="133"/>
      <c r="P385" s="134">
        <f>SUM(P386:P396)</f>
        <v>66.800600000000003</v>
      </c>
      <c r="Q385" s="133"/>
      <c r="R385" s="134">
        <f>SUM(R386:R396)</f>
        <v>0.36563699999999999</v>
      </c>
      <c r="S385" s="133"/>
      <c r="T385" s="135">
        <f>SUM(T386:T396)</f>
        <v>5.2080000000000001E-2</v>
      </c>
      <c r="V385" s="229"/>
      <c r="AR385" s="129" t="s">
        <v>85</v>
      </c>
      <c r="AT385" s="136" t="s">
        <v>71</v>
      </c>
      <c r="AU385" s="136" t="s">
        <v>80</v>
      </c>
      <c r="AY385" s="129" t="s">
        <v>140</v>
      </c>
      <c r="BK385" s="137">
        <f>SUM(BK386:BK396)</f>
        <v>0</v>
      </c>
    </row>
    <row r="386" spans="1:65" s="2" customFormat="1" ht="21.75" customHeight="1">
      <c r="A386" s="28"/>
      <c r="B386" s="140"/>
      <c r="C386" s="141" t="s">
        <v>772</v>
      </c>
      <c r="D386" s="141" t="s">
        <v>143</v>
      </c>
      <c r="E386" s="142" t="s">
        <v>773</v>
      </c>
      <c r="F386" s="143" t="s">
        <v>774</v>
      </c>
      <c r="G386" s="144" t="s">
        <v>170</v>
      </c>
      <c r="H386" s="145">
        <v>353.1</v>
      </c>
      <c r="I386" s="279"/>
      <c r="J386" s="146">
        <f>ROUND(I386*H386,2)</f>
        <v>0</v>
      </c>
      <c r="K386" s="147"/>
      <c r="L386" s="29"/>
      <c r="M386" s="148" t="s">
        <v>1</v>
      </c>
      <c r="N386" s="149" t="s">
        <v>38</v>
      </c>
      <c r="O386" s="150">
        <v>1.2E-2</v>
      </c>
      <c r="P386" s="150">
        <f>O386*H386</f>
        <v>4.2372000000000005</v>
      </c>
      <c r="Q386" s="150">
        <v>0</v>
      </c>
      <c r="R386" s="150">
        <f>Q386*H386</f>
        <v>0</v>
      </c>
      <c r="S386" s="150">
        <v>0</v>
      </c>
      <c r="T386" s="151">
        <f>S386*H386</f>
        <v>0</v>
      </c>
      <c r="U386" s="28"/>
      <c r="V386" s="223"/>
      <c r="W386" s="28"/>
      <c r="X386" s="28"/>
      <c r="Y386" s="28"/>
      <c r="Z386" s="28"/>
      <c r="AA386" s="28"/>
      <c r="AB386" s="28"/>
      <c r="AC386" s="28"/>
      <c r="AD386" s="28"/>
      <c r="AE386" s="28"/>
      <c r="AR386" s="152" t="s">
        <v>221</v>
      </c>
      <c r="AT386" s="152" t="s">
        <v>143</v>
      </c>
      <c r="AU386" s="152" t="s">
        <v>85</v>
      </c>
      <c r="AY386" s="16" t="s">
        <v>140</v>
      </c>
      <c r="BE386" s="153">
        <f>IF(N386="základní",J386,0)</f>
        <v>0</v>
      </c>
      <c r="BF386" s="153">
        <f>IF(N386="snížená",J386,0)</f>
        <v>0</v>
      </c>
      <c r="BG386" s="153">
        <f>IF(N386="zákl. přenesená",J386,0)</f>
        <v>0</v>
      </c>
      <c r="BH386" s="153">
        <f>IF(N386="sníž. přenesená",J386,0)</f>
        <v>0</v>
      </c>
      <c r="BI386" s="153">
        <f>IF(N386="nulová",J386,0)</f>
        <v>0</v>
      </c>
      <c r="BJ386" s="16" t="s">
        <v>85</v>
      </c>
      <c r="BK386" s="153">
        <f>ROUND(I386*H386,2)</f>
        <v>0</v>
      </c>
      <c r="BL386" s="16" t="s">
        <v>221</v>
      </c>
      <c r="BM386" s="152" t="s">
        <v>775</v>
      </c>
    </row>
    <row r="387" spans="1:65" s="13" customFormat="1">
      <c r="B387" s="154"/>
      <c r="D387" s="155" t="s">
        <v>149</v>
      </c>
      <c r="E387" s="156" t="s">
        <v>1</v>
      </c>
      <c r="F387" s="157" t="s">
        <v>776</v>
      </c>
      <c r="H387" s="158">
        <v>104.3</v>
      </c>
      <c r="L387" s="154"/>
      <c r="M387" s="159"/>
      <c r="N387" s="160"/>
      <c r="O387" s="160"/>
      <c r="P387" s="160"/>
      <c r="Q387" s="160"/>
      <c r="R387" s="160"/>
      <c r="S387" s="160"/>
      <c r="T387" s="161"/>
      <c r="V387" s="197"/>
      <c r="AT387" s="156" t="s">
        <v>149</v>
      </c>
      <c r="AU387" s="156" t="s">
        <v>85</v>
      </c>
      <c r="AV387" s="13" t="s">
        <v>85</v>
      </c>
      <c r="AW387" s="13" t="s">
        <v>28</v>
      </c>
      <c r="AX387" s="13" t="s">
        <v>72</v>
      </c>
      <c r="AY387" s="156" t="s">
        <v>140</v>
      </c>
    </row>
    <row r="388" spans="1:65" s="13" customFormat="1" ht="33.75">
      <c r="B388" s="154"/>
      <c r="D388" s="155" t="s">
        <v>149</v>
      </c>
      <c r="E388" s="156" t="s">
        <v>1</v>
      </c>
      <c r="F388" s="157" t="s">
        <v>777</v>
      </c>
      <c r="H388" s="158">
        <v>178.059</v>
      </c>
      <c r="L388" s="154"/>
      <c r="M388" s="159"/>
      <c r="N388" s="160"/>
      <c r="O388" s="160"/>
      <c r="P388" s="160"/>
      <c r="Q388" s="160"/>
      <c r="R388" s="160"/>
      <c r="S388" s="160"/>
      <c r="T388" s="161"/>
      <c r="V388" s="197"/>
      <c r="AT388" s="156" t="s">
        <v>149</v>
      </c>
      <c r="AU388" s="156" t="s">
        <v>85</v>
      </c>
      <c r="AV388" s="13" t="s">
        <v>85</v>
      </c>
      <c r="AW388" s="13" t="s">
        <v>28</v>
      </c>
      <c r="AX388" s="13" t="s">
        <v>72</v>
      </c>
      <c r="AY388" s="156" t="s">
        <v>140</v>
      </c>
    </row>
    <row r="389" spans="1:65" s="13" customFormat="1">
      <c r="B389" s="154"/>
      <c r="D389" s="155" t="s">
        <v>149</v>
      </c>
      <c r="E389" s="156" t="s">
        <v>1</v>
      </c>
      <c r="F389" s="157" t="s">
        <v>778</v>
      </c>
      <c r="H389" s="158">
        <v>54</v>
      </c>
      <c r="L389" s="154"/>
      <c r="M389" s="159"/>
      <c r="N389" s="160"/>
      <c r="O389" s="160"/>
      <c r="P389" s="160"/>
      <c r="Q389" s="160"/>
      <c r="R389" s="160"/>
      <c r="S389" s="160"/>
      <c r="T389" s="161"/>
      <c r="V389" s="197"/>
      <c r="AT389" s="156" t="s">
        <v>149</v>
      </c>
      <c r="AU389" s="156" t="s">
        <v>85</v>
      </c>
      <c r="AV389" s="13" t="s">
        <v>85</v>
      </c>
      <c r="AW389" s="13" t="s">
        <v>28</v>
      </c>
      <c r="AX389" s="13" t="s">
        <v>72</v>
      </c>
      <c r="AY389" s="156" t="s">
        <v>140</v>
      </c>
    </row>
    <row r="390" spans="1:65" s="13" customFormat="1">
      <c r="B390" s="154"/>
      <c r="D390" s="155" t="s">
        <v>149</v>
      </c>
      <c r="E390" s="156" t="s">
        <v>1</v>
      </c>
      <c r="F390" s="157" t="s">
        <v>779</v>
      </c>
      <c r="H390" s="158">
        <v>16.741</v>
      </c>
      <c r="L390" s="154"/>
      <c r="M390" s="159"/>
      <c r="N390" s="160"/>
      <c r="O390" s="160"/>
      <c r="P390" s="160"/>
      <c r="Q390" s="160"/>
      <c r="R390" s="160"/>
      <c r="S390" s="160"/>
      <c r="T390" s="161"/>
      <c r="V390" s="197"/>
      <c r="AT390" s="156" t="s">
        <v>149</v>
      </c>
      <c r="AU390" s="156" t="s">
        <v>85</v>
      </c>
      <c r="AV390" s="13" t="s">
        <v>85</v>
      </c>
      <c r="AW390" s="13" t="s">
        <v>28</v>
      </c>
      <c r="AX390" s="13" t="s">
        <v>72</v>
      </c>
      <c r="AY390" s="156" t="s">
        <v>140</v>
      </c>
    </row>
    <row r="391" spans="1:65" s="14" customFormat="1">
      <c r="B391" s="172"/>
      <c r="D391" s="155" t="s">
        <v>149</v>
      </c>
      <c r="E391" s="173" t="s">
        <v>1</v>
      </c>
      <c r="F391" s="174" t="s">
        <v>288</v>
      </c>
      <c r="H391" s="175">
        <v>353.1</v>
      </c>
      <c r="L391" s="172"/>
      <c r="M391" s="176"/>
      <c r="N391" s="177"/>
      <c r="O391" s="177"/>
      <c r="P391" s="177"/>
      <c r="Q391" s="177"/>
      <c r="R391" s="177"/>
      <c r="S391" s="177"/>
      <c r="T391" s="178"/>
      <c r="V391" s="230"/>
      <c r="AT391" s="173" t="s">
        <v>149</v>
      </c>
      <c r="AU391" s="173" t="s">
        <v>85</v>
      </c>
      <c r="AV391" s="14" t="s">
        <v>147</v>
      </c>
      <c r="AW391" s="14" t="s">
        <v>28</v>
      </c>
      <c r="AX391" s="14" t="s">
        <v>80</v>
      </c>
      <c r="AY391" s="173" t="s">
        <v>140</v>
      </c>
    </row>
    <row r="392" spans="1:65" s="2" customFormat="1" ht="21.75" customHeight="1">
      <c r="A392" s="28"/>
      <c r="B392" s="140"/>
      <c r="C392" s="141" t="s">
        <v>780</v>
      </c>
      <c r="D392" s="141" t="s">
        <v>143</v>
      </c>
      <c r="E392" s="142" t="s">
        <v>781</v>
      </c>
      <c r="F392" s="143" t="s">
        <v>782</v>
      </c>
      <c r="G392" s="144" t="s">
        <v>170</v>
      </c>
      <c r="H392" s="145">
        <v>168</v>
      </c>
      <c r="I392" s="279"/>
      <c r="J392" s="146">
        <f>ROUND(I392*H392,2)</f>
        <v>0</v>
      </c>
      <c r="K392" s="147"/>
      <c r="L392" s="29"/>
      <c r="M392" s="148" t="s">
        <v>1</v>
      </c>
      <c r="N392" s="149" t="s">
        <v>38</v>
      </c>
      <c r="O392" s="150">
        <v>7.3999999999999996E-2</v>
      </c>
      <c r="P392" s="150">
        <f>O392*H392</f>
        <v>12.431999999999999</v>
      </c>
      <c r="Q392" s="150">
        <v>1E-3</v>
      </c>
      <c r="R392" s="150">
        <f>Q392*H392</f>
        <v>0.16800000000000001</v>
      </c>
      <c r="S392" s="150">
        <v>3.1E-4</v>
      </c>
      <c r="T392" s="151">
        <f>S392*H392</f>
        <v>5.2080000000000001E-2</v>
      </c>
      <c r="U392" s="28"/>
      <c r="V392" s="223"/>
      <c r="W392" s="28"/>
      <c r="X392" s="28"/>
      <c r="Y392" s="28"/>
      <c r="Z392" s="28"/>
      <c r="AA392" s="28"/>
      <c r="AB392" s="28"/>
      <c r="AC392" s="28"/>
      <c r="AD392" s="28"/>
      <c r="AE392" s="28"/>
      <c r="AR392" s="152" t="s">
        <v>221</v>
      </c>
      <c r="AT392" s="152" t="s">
        <v>143</v>
      </c>
      <c r="AU392" s="152" t="s">
        <v>85</v>
      </c>
      <c r="AY392" s="16" t="s">
        <v>140</v>
      </c>
      <c r="BE392" s="153">
        <f>IF(N392="základní",J392,0)</f>
        <v>0</v>
      </c>
      <c r="BF392" s="153">
        <f>IF(N392="snížená",J392,0)</f>
        <v>0</v>
      </c>
      <c r="BG392" s="153">
        <f>IF(N392="zákl. přenesená",J392,0)</f>
        <v>0</v>
      </c>
      <c r="BH392" s="153">
        <f>IF(N392="sníž. přenesená",J392,0)</f>
        <v>0</v>
      </c>
      <c r="BI392" s="153">
        <f>IF(N392="nulová",J392,0)</f>
        <v>0</v>
      </c>
      <c r="BJ392" s="16" t="s">
        <v>85</v>
      </c>
      <c r="BK392" s="153">
        <f>ROUND(I392*H392,2)</f>
        <v>0</v>
      </c>
      <c r="BL392" s="16" t="s">
        <v>221</v>
      </c>
      <c r="BM392" s="152" t="s">
        <v>783</v>
      </c>
    </row>
    <row r="393" spans="1:65" s="2" customFormat="1" ht="21.75" customHeight="1">
      <c r="A393" s="28"/>
      <c r="B393" s="140"/>
      <c r="C393" s="141" t="s">
        <v>784</v>
      </c>
      <c r="D393" s="141" t="s">
        <v>143</v>
      </c>
      <c r="E393" s="142" t="s">
        <v>785</v>
      </c>
      <c r="F393" s="143" t="s">
        <v>786</v>
      </c>
      <c r="G393" s="144" t="s">
        <v>153</v>
      </c>
      <c r="H393" s="145">
        <v>26</v>
      </c>
      <c r="I393" s="279"/>
      <c r="J393" s="146">
        <f>ROUND(I393*H393,2)</f>
        <v>0</v>
      </c>
      <c r="K393" s="147"/>
      <c r="L393" s="29"/>
      <c r="M393" s="148" t="s">
        <v>1</v>
      </c>
      <c r="N393" s="149" t="s">
        <v>38</v>
      </c>
      <c r="O393" s="150">
        <v>6.4000000000000001E-2</v>
      </c>
      <c r="P393" s="150">
        <f>O393*H393</f>
        <v>1.6640000000000001</v>
      </c>
      <c r="Q393" s="150">
        <v>4.8000000000000001E-4</v>
      </c>
      <c r="R393" s="150">
        <f>Q393*H393</f>
        <v>1.248E-2</v>
      </c>
      <c r="S393" s="150">
        <v>0</v>
      </c>
      <c r="T393" s="151">
        <f>S393*H393</f>
        <v>0</v>
      </c>
      <c r="U393" s="28"/>
      <c r="V393" s="223"/>
      <c r="W393" s="28"/>
      <c r="X393" s="28"/>
      <c r="Y393" s="28"/>
      <c r="Z393" s="28"/>
      <c r="AA393" s="28"/>
      <c r="AB393" s="28"/>
      <c r="AC393" s="28"/>
      <c r="AD393" s="28"/>
      <c r="AE393" s="28"/>
      <c r="AR393" s="152" t="s">
        <v>221</v>
      </c>
      <c r="AT393" s="152" t="s">
        <v>143</v>
      </c>
      <c r="AU393" s="152" t="s">
        <v>85</v>
      </c>
      <c r="AY393" s="16" t="s">
        <v>140</v>
      </c>
      <c r="BE393" s="153">
        <f>IF(N393="základní",J393,0)</f>
        <v>0</v>
      </c>
      <c r="BF393" s="153">
        <f>IF(N393="snížená",J393,0)</f>
        <v>0</v>
      </c>
      <c r="BG393" s="153">
        <f>IF(N393="zákl. přenesená",J393,0)</f>
        <v>0</v>
      </c>
      <c r="BH393" s="153">
        <f>IF(N393="sníž. přenesená",J393,0)</f>
        <v>0</v>
      </c>
      <c r="BI393" s="153">
        <f>IF(N393="nulová",J393,0)</f>
        <v>0</v>
      </c>
      <c r="BJ393" s="16" t="s">
        <v>85</v>
      </c>
      <c r="BK393" s="153">
        <f>ROUND(I393*H393,2)</f>
        <v>0</v>
      </c>
      <c r="BL393" s="16" t="s">
        <v>221</v>
      </c>
      <c r="BM393" s="152" t="s">
        <v>787</v>
      </c>
    </row>
    <row r="394" spans="1:65" s="2" customFormat="1" ht="21.75" customHeight="1">
      <c r="A394" s="28"/>
      <c r="B394" s="140"/>
      <c r="C394" s="141" t="s">
        <v>788</v>
      </c>
      <c r="D394" s="141" t="s">
        <v>143</v>
      </c>
      <c r="E394" s="142" t="s">
        <v>789</v>
      </c>
      <c r="F394" s="143" t="s">
        <v>790</v>
      </c>
      <c r="G394" s="144" t="s">
        <v>153</v>
      </c>
      <c r="H394" s="145">
        <v>16</v>
      </c>
      <c r="I394" s="279"/>
      <c r="J394" s="146">
        <f>ROUND(I394*H394,2)</f>
        <v>0</v>
      </c>
      <c r="K394" s="147"/>
      <c r="L394" s="29"/>
      <c r="M394" s="148" t="s">
        <v>1</v>
      </c>
      <c r="N394" s="149" t="s">
        <v>38</v>
      </c>
      <c r="O394" s="150">
        <v>7.1999999999999995E-2</v>
      </c>
      <c r="P394" s="150">
        <f>O394*H394</f>
        <v>1.1519999999999999</v>
      </c>
      <c r="Q394" s="150">
        <v>1.1999999999999999E-3</v>
      </c>
      <c r="R394" s="150">
        <f>Q394*H394</f>
        <v>1.9199999999999998E-2</v>
      </c>
      <c r="S394" s="150">
        <v>0</v>
      </c>
      <c r="T394" s="151">
        <f>S394*H394</f>
        <v>0</v>
      </c>
      <c r="U394" s="28"/>
      <c r="V394" s="223"/>
      <c r="W394" s="28"/>
      <c r="X394" s="28"/>
      <c r="Y394" s="28"/>
      <c r="Z394" s="28"/>
      <c r="AA394" s="28"/>
      <c r="AB394" s="28"/>
      <c r="AC394" s="28"/>
      <c r="AD394" s="28"/>
      <c r="AE394" s="28"/>
      <c r="AR394" s="152" t="s">
        <v>221</v>
      </c>
      <c r="AT394" s="152" t="s">
        <v>143</v>
      </c>
      <c r="AU394" s="152" t="s">
        <v>85</v>
      </c>
      <c r="AY394" s="16" t="s">
        <v>140</v>
      </c>
      <c r="BE394" s="153">
        <f>IF(N394="základní",J394,0)</f>
        <v>0</v>
      </c>
      <c r="BF394" s="153">
        <f>IF(N394="snížená",J394,0)</f>
        <v>0</v>
      </c>
      <c r="BG394" s="153">
        <f>IF(N394="zákl. přenesená",J394,0)</f>
        <v>0</v>
      </c>
      <c r="BH394" s="153">
        <f>IF(N394="sníž. přenesená",J394,0)</f>
        <v>0</v>
      </c>
      <c r="BI394" s="153">
        <f>IF(N394="nulová",J394,0)</f>
        <v>0</v>
      </c>
      <c r="BJ394" s="16" t="s">
        <v>85</v>
      </c>
      <c r="BK394" s="153">
        <f>ROUND(I394*H394,2)</f>
        <v>0</v>
      </c>
      <c r="BL394" s="16" t="s">
        <v>221</v>
      </c>
      <c r="BM394" s="152" t="s">
        <v>791</v>
      </c>
    </row>
    <row r="395" spans="1:65" s="2" customFormat="1" ht="21.75" customHeight="1">
      <c r="A395" s="28"/>
      <c r="B395" s="140"/>
      <c r="C395" s="141" t="s">
        <v>792</v>
      </c>
      <c r="D395" s="141" t="s">
        <v>143</v>
      </c>
      <c r="E395" s="142" t="s">
        <v>793</v>
      </c>
      <c r="F395" s="143" t="s">
        <v>794</v>
      </c>
      <c r="G395" s="144" t="s">
        <v>170</v>
      </c>
      <c r="H395" s="145">
        <v>353.1</v>
      </c>
      <c r="I395" s="279"/>
      <c r="J395" s="146">
        <f>ROUND(I395*H395,2)</f>
        <v>0</v>
      </c>
      <c r="K395" s="147"/>
      <c r="L395" s="29"/>
      <c r="M395" s="148" t="s">
        <v>1</v>
      </c>
      <c r="N395" s="149" t="s">
        <v>38</v>
      </c>
      <c r="O395" s="150">
        <v>3.3000000000000002E-2</v>
      </c>
      <c r="P395" s="150">
        <f>O395*H395</f>
        <v>11.652300000000002</v>
      </c>
      <c r="Q395" s="150">
        <v>2.0000000000000001E-4</v>
      </c>
      <c r="R395" s="150">
        <f>Q395*H395</f>
        <v>7.0620000000000002E-2</v>
      </c>
      <c r="S395" s="150">
        <v>0</v>
      </c>
      <c r="T395" s="151">
        <f>S395*H395</f>
        <v>0</v>
      </c>
      <c r="U395" s="28"/>
      <c r="V395" s="223"/>
      <c r="W395" s="28"/>
      <c r="X395" s="28"/>
      <c r="Y395" s="28"/>
      <c r="Z395" s="28"/>
      <c r="AA395" s="28"/>
      <c r="AB395" s="28"/>
      <c r="AC395" s="28"/>
      <c r="AD395" s="28"/>
      <c r="AE395" s="28"/>
      <c r="AR395" s="152" t="s">
        <v>221</v>
      </c>
      <c r="AT395" s="152" t="s">
        <v>143</v>
      </c>
      <c r="AU395" s="152" t="s">
        <v>85</v>
      </c>
      <c r="AY395" s="16" t="s">
        <v>140</v>
      </c>
      <c r="BE395" s="153">
        <f>IF(N395="základní",J395,0)</f>
        <v>0</v>
      </c>
      <c r="BF395" s="153">
        <f>IF(N395="snížená",J395,0)</f>
        <v>0</v>
      </c>
      <c r="BG395" s="153">
        <f>IF(N395="zákl. přenesená",J395,0)</f>
        <v>0</v>
      </c>
      <c r="BH395" s="153">
        <f>IF(N395="sníž. přenesená",J395,0)</f>
        <v>0</v>
      </c>
      <c r="BI395" s="153">
        <f>IF(N395="nulová",J395,0)</f>
        <v>0</v>
      </c>
      <c r="BJ395" s="16" t="s">
        <v>85</v>
      </c>
      <c r="BK395" s="153">
        <f>ROUND(I395*H395,2)</f>
        <v>0</v>
      </c>
      <c r="BL395" s="16" t="s">
        <v>221</v>
      </c>
      <c r="BM395" s="152" t="s">
        <v>795</v>
      </c>
    </row>
    <row r="396" spans="1:65" s="2" customFormat="1" ht="21.75" customHeight="1">
      <c r="A396" s="28"/>
      <c r="B396" s="140"/>
      <c r="C396" s="141" t="s">
        <v>796</v>
      </c>
      <c r="D396" s="141" t="s">
        <v>143</v>
      </c>
      <c r="E396" s="142" t="s">
        <v>797</v>
      </c>
      <c r="F396" s="143" t="s">
        <v>798</v>
      </c>
      <c r="G396" s="144" t="s">
        <v>170</v>
      </c>
      <c r="H396" s="145">
        <v>353.1</v>
      </c>
      <c r="I396" s="279"/>
      <c r="J396" s="146">
        <f>ROUND(I396*H396,2)</f>
        <v>0</v>
      </c>
      <c r="K396" s="147"/>
      <c r="L396" s="29"/>
      <c r="M396" s="179" t="s">
        <v>1</v>
      </c>
      <c r="N396" s="180" t="s">
        <v>38</v>
      </c>
      <c r="O396" s="181">
        <v>0.10100000000000001</v>
      </c>
      <c r="P396" s="181">
        <f>O396*H396</f>
        <v>35.663100000000007</v>
      </c>
      <c r="Q396" s="181">
        <v>2.7E-4</v>
      </c>
      <c r="R396" s="181">
        <f>Q396*H396</f>
        <v>9.5337000000000005E-2</v>
      </c>
      <c r="S396" s="181">
        <v>0</v>
      </c>
      <c r="T396" s="182">
        <f>S396*H396</f>
        <v>0</v>
      </c>
      <c r="U396" s="28"/>
      <c r="V396" s="223"/>
      <c r="W396" s="28"/>
      <c r="X396" s="28"/>
      <c r="Y396" s="28"/>
      <c r="Z396" s="28"/>
      <c r="AA396" s="28"/>
      <c r="AB396" s="28"/>
      <c r="AC396" s="28"/>
      <c r="AD396" s="28"/>
      <c r="AE396" s="28"/>
      <c r="AR396" s="152" t="s">
        <v>221</v>
      </c>
      <c r="AT396" s="152" t="s">
        <v>143</v>
      </c>
      <c r="AU396" s="152" t="s">
        <v>85</v>
      </c>
      <c r="AY396" s="16" t="s">
        <v>140</v>
      </c>
      <c r="BE396" s="153">
        <f>IF(N396="základní",J396,0)</f>
        <v>0</v>
      </c>
      <c r="BF396" s="153">
        <f>IF(N396="snížená",J396,0)</f>
        <v>0</v>
      </c>
      <c r="BG396" s="153">
        <f>IF(N396="zákl. přenesená",J396,0)</f>
        <v>0</v>
      </c>
      <c r="BH396" s="153">
        <f>IF(N396="sníž. přenesená",J396,0)</f>
        <v>0</v>
      </c>
      <c r="BI396" s="153">
        <f>IF(N396="nulová",J396,0)</f>
        <v>0</v>
      </c>
      <c r="BJ396" s="16" t="s">
        <v>85</v>
      </c>
      <c r="BK396" s="153">
        <f>ROUND(I396*H396,2)</f>
        <v>0</v>
      </c>
      <c r="BL396" s="16" t="s">
        <v>221</v>
      </c>
      <c r="BM396" s="152" t="s">
        <v>799</v>
      </c>
    </row>
    <row r="397" spans="1:65" s="2" customFormat="1" ht="6.95" customHeight="1">
      <c r="A397" s="28"/>
      <c r="B397" s="43"/>
      <c r="C397" s="44"/>
      <c r="D397" s="44"/>
      <c r="E397" s="44"/>
      <c r="F397" s="44"/>
      <c r="G397" s="44"/>
      <c r="H397" s="44"/>
      <c r="I397" s="44"/>
      <c r="J397" s="44"/>
      <c r="K397" s="44"/>
      <c r="L397" s="29"/>
      <c r="M397" s="28"/>
      <c r="O397" s="28"/>
      <c r="P397" s="28"/>
      <c r="Q397" s="28"/>
      <c r="R397" s="28"/>
      <c r="S397" s="28"/>
      <c r="T397" s="28"/>
      <c r="U397" s="28"/>
      <c r="V397" s="223"/>
      <c r="W397" s="28"/>
      <c r="X397" s="28"/>
      <c r="Y397" s="28"/>
      <c r="Z397" s="28"/>
      <c r="AA397" s="28"/>
      <c r="AB397" s="28"/>
      <c r="AC397" s="28"/>
      <c r="AD397" s="28"/>
      <c r="AE397" s="28"/>
    </row>
  </sheetData>
  <autoFilter ref="C134:K396" xr:uid="{00000000-0009-0000-0000-000001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7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60" t="s">
        <v>5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84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customHeight="1">
      <c r="B4" s="19"/>
      <c r="D4" s="20" t="s">
        <v>98</v>
      </c>
      <c r="L4" s="19"/>
      <c r="M4" s="90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66" t="str">
        <f>'Rekapitulace stavby'!K6</f>
        <v>VD Miřejovice Rekonstrukce bytu</v>
      </c>
      <c r="F7" s="267"/>
      <c r="G7" s="267"/>
      <c r="H7" s="267"/>
      <c r="L7" s="19"/>
    </row>
    <row r="8" spans="1:46" s="2" customFormat="1" ht="12" customHeight="1">
      <c r="A8" s="28"/>
      <c r="B8" s="29"/>
      <c r="C8" s="28"/>
      <c r="D8" s="25" t="s">
        <v>99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31" t="s">
        <v>800</v>
      </c>
      <c r="F9" s="265"/>
      <c r="G9" s="265"/>
      <c r="H9" s="265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16</v>
      </c>
      <c r="E11" s="28"/>
      <c r="F11" s="23" t="s">
        <v>1</v>
      </c>
      <c r="G11" s="28"/>
      <c r="H11" s="28"/>
      <c r="I11" s="25" t="s">
        <v>17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18</v>
      </c>
      <c r="E12" s="28"/>
      <c r="F12" s="23" t="s">
        <v>19</v>
      </c>
      <c r="G12" s="28"/>
      <c r="H12" s="28"/>
      <c r="I12" s="25" t="s">
        <v>20</v>
      </c>
      <c r="J12" s="51">
        <f>'Rekapitulace stavby'!AN8</f>
        <v>44428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23</v>
      </c>
      <c r="F15" s="28"/>
      <c r="G15" s="28"/>
      <c r="H15" s="28"/>
      <c r="I15" s="25" t="s">
        <v>24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83" t="str">
        <f>'Rekapitulace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82" t="str">
        <f>'Rekapitulace stavby'!E14</f>
        <v>Vyplň údaj</v>
      </c>
      <c r="F18" s="282"/>
      <c r="G18" s="282"/>
      <c r="H18" s="282"/>
      <c r="I18" s="25" t="s">
        <v>24</v>
      </c>
      <c r="J18" s="283" t="str">
        <f>'Rekapitulace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22</v>
      </c>
      <c r="J20" s="23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">
        <v>27</v>
      </c>
      <c r="F21" s="28"/>
      <c r="G21" s="28"/>
      <c r="H21" s="28"/>
      <c r="I21" s="25" t="s">
        <v>24</v>
      </c>
      <c r="J21" s="23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22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">
        <v>30</v>
      </c>
      <c r="F24" s="28"/>
      <c r="G24" s="28"/>
      <c r="H24" s="28"/>
      <c r="I24" s="25" t="s">
        <v>24</v>
      </c>
      <c r="J24" s="23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56" t="s">
        <v>1</v>
      </c>
      <c r="F27" s="256"/>
      <c r="G27" s="256"/>
      <c r="H27" s="25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ROUND(J123,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ROUND((SUM(BE123:BE171)),  2)</f>
        <v>0</v>
      </c>
      <c r="G33" s="28"/>
      <c r="H33" s="28"/>
      <c r="I33" s="97">
        <v>0.21</v>
      </c>
      <c r="J33" s="96">
        <f>ROUND(((SUM(BE123:BE171))*I33),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ROUND((SUM(BF123:BF171)),  2)</f>
        <v>0</v>
      </c>
      <c r="G34" s="28"/>
      <c r="H34" s="28"/>
      <c r="I34" s="97">
        <v>0.15</v>
      </c>
      <c r="J34" s="96">
        <f>ROUND(((SUM(BF123:BF171))*I34),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ROUND((SUM(BG123:BG171)),  2)</f>
        <v>0</v>
      </c>
      <c r="G35" s="28"/>
      <c r="H35" s="28"/>
      <c r="I35" s="97">
        <v>0.21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ROUND((SUM(BH123:BH171)),  2)</f>
        <v>0</v>
      </c>
      <c r="G36" s="28"/>
      <c r="H36" s="28"/>
      <c r="I36" s="97">
        <v>0.15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ROUND((SUM(BI123:BI171)),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0" t="s">
        <v>101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66" t="str">
        <f>E7</f>
        <v>VD Miřejovice Rekonstrukce bytu</v>
      </c>
      <c r="F85" s="267"/>
      <c r="G85" s="267"/>
      <c r="H85" s="267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99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31" t="str">
        <f>E9</f>
        <v xml:space="preserve">ZTI - Zdravotechnické instalace </v>
      </c>
      <c r="F87" s="265"/>
      <c r="G87" s="265"/>
      <c r="H87" s="265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28"/>
      <c r="E89" s="28"/>
      <c r="F89" s="23" t="str">
        <f>F12</f>
        <v>Zagarolská 59, Nelahozeves</v>
      </c>
      <c r="G89" s="28"/>
      <c r="H89" s="28"/>
      <c r="I89" s="25" t="s">
        <v>20</v>
      </c>
      <c r="J89" s="51">
        <f>IF(J12="","",J12)</f>
        <v>44428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5" t="s">
        <v>21</v>
      </c>
      <c r="D91" s="28"/>
      <c r="E91" s="28"/>
      <c r="F91" s="23" t="str">
        <f>E15</f>
        <v>Povodí Vltavy Státní podnik</v>
      </c>
      <c r="G91" s="28"/>
      <c r="H91" s="28"/>
      <c r="I91" s="25" t="s">
        <v>26</v>
      </c>
      <c r="J91" s="26" t="str">
        <f>E21</f>
        <v>MVFR srchitekti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5" t="s">
        <v>25</v>
      </c>
      <c r="D92" s="28"/>
      <c r="E92" s="28"/>
      <c r="F92" s="23" t="str">
        <f>IF(E18="","",E18)</f>
        <v>Vyplň údaj</v>
      </c>
      <c r="G92" s="28"/>
      <c r="H92" s="28"/>
      <c r="I92" s="25" t="s">
        <v>29</v>
      </c>
      <c r="J92" s="26" t="str">
        <f>E24</f>
        <v>Ing. Rostislav Živný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104</v>
      </c>
      <c r="D96" s="28"/>
      <c r="E96" s="28"/>
      <c r="F96" s="28"/>
      <c r="G96" s="28"/>
      <c r="H96" s="28"/>
      <c r="I96" s="28"/>
      <c r="J96" s="67">
        <f>J123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105</v>
      </c>
    </row>
    <row r="97" spans="1:31" s="9" customFormat="1" ht="24.95" customHeight="1">
      <c r="B97" s="109"/>
      <c r="D97" s="110" t="s">
        <v>801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899999999999999" customHeight="1">
      <c r="B98" s="113"/>
      <c r="D98" s="114" t="s">
        <v>802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10" customFormat="1" ht="19.899999999999999" customHeight="1">
      <c r="B99" s="113"/>
      <c r="D99" s="114" t="s">
        <v>803</v>
      </c>
      <c r="E99" s="115"/>
      <c r="F99" s="115"/>
      <c r="G99" s="115"/>
      <c r="H99" s="115"/>
      <c r="I99" s="115"/>
      <c r="J99" s="116">
        <f>J135</f>
        <v>0</v>
      </c>
      <c r="L99" s="113"/>
    </row>
    <row r="100" spans="1:31" s="10" customFormat="1" ht="19.899999999999999" customHeight="1">
      <c r="B100" s="113"/>
      <c r="D100" s="114" t="s">
        <v>804</v>
      </c>
      <c r="E100" s="115"/>
      <c r="F100" s="115"/>
      <c r="G100" s="115"/>
      <c r="H100" s="115"/>
      <c r="I100" s="115"/>
      <c r="J100" s="116">
        <f>J139</f>
        <v>0</v>
      </c>
      <c r="L100" s="113"/>
    </row>
    <row r="101" spans="1:31" s="10" customFormat="1" ht="19.899999999999999" customHeight="1">
      <c r="B101" s="113"/>
      <c r="D101" s="114" t="s">
        <v>805</v>
      </c>
      <c r="E101" s="115"/>
      <c r="F101" s="115"/>
      <c r="G101" s="115"/>
      <c r="H101" s="115"/>
      <c r="I101" s="115"/>
      <c r="J101" s="116">
        <f>J151</f>
        <v>0</v>
      </c>
      <c r="L101" s="113"/>
    </row>
    <row r="102" spans="1:31" s="10" customFormat="1" ht="19.899999999999999" customHeight="1">
      <c r="B102" s="113"/>
      <c r="D102" s="114" t="s">
        <v>806</v>
      </c>
      <c r="E102" s="115"/>
      <c r="F102" s="115"/>
      <c r="G102" s="115"/>
      <c r="H102" s="115"/>
      <c r="I102" s="115"/>
      <c r="J102" s="116">
        <f>J153</f>
        <v>0</v>
      </c>
      <c r="L102" s="113"/>
    </row>
    <row r="103" spans="1:31" s="10" customFormat="1" ht="19.899999999999999" customHeight="1">
      <c r="B103" s="113"/>
      <c r="D103" s="114" t="s">
        <v>807</v>
      </c>
      <c r="E103" s="115"/>
      <c r="F103" s="115"/>
      <c r="G103" s="115"/>
      <c r="H103" s="115"/>
      <c r="I103" s="115"/>
      <c r="J103" s="116">
        <f>J170</f>
        <v>0</v>
      </c>
      <c r="L103" s="113"/>
    </row>
    <row r="104" spans="1:31" s="2" customFormat="1" ht="21.75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9" spans="1:31" s="2" customFormat="1" ht="6.95" customHeight="1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4.95" customHeight="1">
      <c r="A110" s="28"/>
      <c r="B110" s="29"/>
      <c r="C110" s="20" t="s">
        <v>125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5" t="s">
        <v>14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66" t="str">
        <f>E7</f>
        <v>VD Miřejovice Rekonstrukce bytu</v>
      </c>
      <c r="F113" s="267"/>
      <c r="G113" s="267"/>
      <c r="H113" s="267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99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231" t="str">
        <f>E9</f>
        <v xml:space="preserve">ZTI - Zdravotechnické instalace </v>
      </c>
      <c r="F115" s="265"/>
      <c r="G115" s="265"/>
      <c r="H115" s="265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5" t="s">
        <v>18</v>
      </c>
      <c r="D117" s="28"/>
      <c r="E117" s="28"/>
      <c r="F117" s="23" t="str">
        <f>F12</f>
        <v>Zagarolská 59, Nelahozeves</v>
      </c>
      <c r="G117" s="28"/>
      <c r="H117" s="28"/>
      <c r="I117" s="25" t="s">
        <v>20</v>
      </c>
      <c r="J117" s="51">
        <f>IF(J12="","",J12)</f>
        <v>44428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5" t="s">
        <v>21</v>
      </c>
      <c r="D119" s="28"/>
      <c r="E119" s="28"/>
      <c r="F119" s="23" t="str">
        <f>E15</f>
        <v>Povodí Vltavy Státní podnik</v>
      </c>
      <c r="G119" s="28"/>
      <c r="H119" s="28"/>
      <c r="I119" s="25" t="s">
        <v>26</v>
      </c>
      <c r="J119" s="26" t="str">
        <f>E21</f>
        <v>MVFR srchitekti s.r.o.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5" t="s">
        <v>25</v>
      </c>
      <c r="D120" s="28"/>
      <c r="E120" s="28"/>
      <c r="F120" s="23" t="str">
        <f>IF(E18="","",E18)</f>
        <v>Vyplň údaj</v>
      </c>
      <c r="G120" s="28"/>
      <c r="H120" s="28"/>
      <c r="I120" s="25" t="s">
        <v>29</v>
      </c>
      <c r="J120" s="26" t="str">
        <f>E24</f>
        <v>Ing. Rostislav Živný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17"/>
      <c r="B122" s="118"/>
      <c r="C122" s="119" t="s">
        <v>126</v>
      </c>
      <c r="D122" s="120" t="s">
        <v>57</v>
      </c>
      <c r="E122" s="120" t="s">
        <v>53</v>
      </c>
      <c r="F122" s="120" t="s">
        <v>54</v>
      </c>
      <c r="G122" s="120" t="s">
        <v>127</v>
      </c>
      <c r="H122" s="120" t="s">
        <v>128</v>
      </c>
      <c r="I122" s="120" t="s">
        <v>129</v>
      </c>
      <c r="J122" s="121" t="s">
        <v>103</v>
      </c>
      <c r="K122" s="122" t="s">
        <v>130</v>
      </c>
      <c r="L122" s="123"/>
      <c r="M122" s="58" t="s">
        <v>1</v>
      </c>
      <c r="N122" s="59" t="s">
        <v>36</v>
      </c>
      <c r="O122" s="59" t="s">
        <v>131</v>
      </c>
      <c r="P122" s="59" t="s">
        <v>132</v>
      </c>
      <c r="Q122" s="59" t="s">
        <v>133</v>
      </c>
      <c r="R122" s="59" t="s">
        <v>134</v>
      </c>
      <c r="S122" s="59" t="s">
        <v>135</v>
      </c>
      <c r="T122" s="60" t="s">
        <v>136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" customHeight="1">
      <c r="A123" s="28"/>
      <c r="B123" s="29"/>
      <c r="C123" s="65" t="s">
        <v>137</v>
      </c>
      <c r="D123" s="28"/>
      <c r="E123" s="28"/>
      <c r="F123" s="28"/>
      <c r="G123" s="28"/>
      <c r="H123" s="28"/>
      <c r="I123" s="28"/>
      <c r="J123" s="124">
        <f>BK123</f>
        <v>0</v>
      </c>
      <c r="K123" s="28"/>
      <c r="L123" s="29"/>
      <c r="M123" s="61"/>
      <c r="N123" s="52"/>
      <c r="O123" s="62"/>
      <c r="P123" s="125">
        <f>P124</f>
        <v>21.704750000000001</v>
      </c>
      <c r="Q123" s="62"/>
      <c r="R123" s="125">
        <f>R124</f>
        <v>0.20264749999999998</v>
      </c>
      <c r="S123" s="62"/>
      <c r="T123" s="126">
        <f>T124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6" t="s">
        <v>71</v>
      </c>
      <c r="AU123" s="16" t="s">
        <v>105</v>
      </c>
      <c r="BK123" s="127">
        <f>BK124</f>
        <v>0</v>
      </c>
    </row>
    <row r="124" spans="1:65" s="12" customFormat="1" ht="25.9" customHeight="1">
      <c r="B124" s="128"/>
      <c r="D124" s="129" t="s">
        <v>71</v>
      </c>
      <c r="E124" s="130" t="s">
        <v>482</v>
      </c>
      <c r="F124" s="130" t="s">
        <v>808</v>
      </c>
      <c r="J124" s="131">
        <f>BK124</f>
        <v>0</v>
      </c>
      <c r="L124" s="128"/>
      <c r="M124" s="132"/>
      <c r="N124" s="133"/>
      <c r="O124" s="133"/>
      <c r="P124" s="134">
        <f>P125+P135+P139+P151+P153+P170</f>
        <v>21.704750000000001</v>
      </c>
      <c r="Q124" s="133"/>
      <c r="R124" s="134">
        <f>R125+R135+R139+R151+R153+R170</f>
        <v>0.20264749999999998</v>
      </c>
      <c r="S124" s="133"/>
      <c r="T124" s="135">
        <f>T125+T135+T139+T151+T153+T170</f>
        <v>0</v>
      </c>
      <c r="AR124" s="129" t="s">
        <v>80</v>
      </c>
      <c r="AT124" s="136" t="s">
        <v>71</v>
      </c>
      <c r="AU124" s="136" t="s">
        <v>72</v>
      </c>
      <c r="AY124" s="129" t="s">
        <v>140</v>
      </c>
      <c r="BK124" s="137">
        <f>BK125+BK135+BK139+BK151+BK153+BK170</f>
        <v>0</v>
      </c>
    </row>
    <row r="125" spans="1:65" s="12" customFormat="1" ht="22.9" customHeight="1">
      <c r="B125" s="128"/>
      <c r="D125" s="129" t="s">
        <v>71</v>
      </c>
      <c r="E125" s="138" t="s">
        <v>809</v>
      </c>
      <c r="F125" s="138" t="s">
        <v>810</v>
      </c>
      <c r="J125" s="139">
        <f>BK125</f>
        <v>0</v>
      </c>
      <c r="L125" s="128"/>
      <c r="M125" s="132"/>
      <c r="N125" s="133"/>
      <c r="O125" s="133"/>
      <c r="P125" s="134">
        <f>SUM(P126:P134)</f>
        <v>4.4859999999999998</v>
      </c>
      <c r="Q125" s="133"/>
      <c r="R125" s="134">
        <f>SUM(R126:R134)</f>
        <v>3.7199999999999998E-3</v>
      </c>
      <c r="S125" s="133"/>
      <c r="T125" s="135">
        <f>SUM(T126:T134)</f>
        <v>0</v>
      </c>
      <c r="AR125" s="129" t="s">
        <v>80</v>
      </c>
      <c r="AT125" s="136" t="s">
        <v>71</v>
      </c>
      <c r="AU125" s="136" t="s">
        <v>80</v>
      </c>
      <c r="AY125" s="129" t="s">
        <v>140</v>
      </c>
      <c r="BK125" s="137">
        <f>SUM(BK126:BK134)</f>
        <v>0</v>
      </c>
    </row>
    <row r="126" spans="1:65" s="2" customFormat="1" ht="21.75" customHeight="1">
      <c r="A126" s="28"/>
      <c r="B126" s="140"/>
      <c r="C126" s="141" t="s">
        <v>80</v>
      </c>
      <c r="D126" s="141" t="s">
        <v>143</v>
      </c>
      <c r="E126" s="142" t="s">
        <v>811</v>
      </c>
      <c r="F126" s="143" t="s">
        <v>812</v>
      </c>
      <c r="G126" s="144" t="s">
        <v>181</v>
      </c>
      <c r="H126" s="145">
        <v>3</v>
      </c>
      <c r="I126" s="279"/>
      <c r="J126" s="146">
        <f t="shared" ref="J126:J134" si="0">ROUND(I126*H126,2)</f>
        <v>0</v>
      </c>
      <c r="K126" s="147"/>
      <c r="L126" s="29"/>
      <c r="M126" s="148" t="s">
        <v>1</v>
      </c>
      <c r="N126" s="149" t="s">
        <v>38</v>
      </c>
      <c r="O126" s="150">
        <v>0.65900000000000003</v>
      </c>
      <c r="P126" s="150">
        <f t="shared" ref="P126:P134" si="1">O126*H126</f>
        <v>1.9770000000000001</v>
      </c>
      <c r="Q126" s="150">
        <v>2.9E-4</v>
      </c>
      <c r="R126" s="150">
        <f t="shared" ref="R126:R134" si="2">Q126*H126</f>
        <v>8.7000000000000001E-4</v>
      </c>
      <c r="S126" s="150">
        <v>0</v>
      </c>
      <c r="T126" s="151">
        <f t="shared" ref="T126:T134" si="3"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2" t="s">
        <v>147</v>
      </c>
      <c r="AT126" s="152" t="s">
        <v>143</v>
      </c>
      <c r="AU126" s="152" t="s">
        <v>85</v>
      </c>
      <c r="AY126" s="16" t="s">
        <v>140</v>
      </c>
      <c r="BE126" s="153">
        <f t="shared" ref="BE126:BE134" si="4">IF(N126="základní",J126,0)</f>
        <v>0</v>
      </c>
      <c r="BF126" s="153">
        <f t="shared" ref="BF126:BF134" si="5">IF(N126="snížená",J126,0)</f>
        <v>0</v>
      </c>
      <c r="BG126" s="153">
        <f t="shared" ref="BG126:BG134" si="6">IF(N126="zákl. přenesená",J126,0)</f>
        <v>0</v>
      </c>
      <c r="BH126" s="153">
        <f t="shared" ref="BH126:BH134" si="7">IF(N126="sníž. přenesená",J126,0)</f>
        <v>0</v>
      </c>
      <c r="BI126" s="153">
        <f t="shared" ref="BI126:BI134" si="8">IF(N126="nulová",J126,0)</f>
        <v>0</v>
      </c>
      <c r="BJ126" s="16" t="s">
        <v>85</v>
      </c>
      <c r="BK126" s="153">
        <f t="shared" ref="BK126:BK134" si="9">ROUND(I126*H126,2)</f>
        <v>0</v>
      </c>
      <c r="BL126" s="16" t="s">
        <v>147</v>
      </c>
      <c r="BM126" s="152" t="s">
        <v>813</v>
      </c>
    </row>
    <row r="127" spans="1:65" s="2" customFormat="1" ht="21.75" customHeight="1">
      <c r="A127" s="28"/>
      <c r="B127" s="140"/>
      <c r="C127" s="141" t="s">
        <v>85</v>
      </c>
      <c r="D127" s="141" t="s">
        <v>143</v>
      </c>
      <c r="E127" s="142" t="s">
        <v>814</v>
      </c>
      <c r="F127" s="143" t="s">
        <v>815</v>
      </c>
      <c r="G127" s="144" t="s">
        <v>181</v>
      </c>
      <c r="H127" s="145">
        <v>8</v>
      </c>
      <c r="I127" s="279"/>
      <c r="J127" s="146">
        <f t="shared" si="0"/>
        <v>0</v>
      </c>
      <c r="K127" s="147"/>
      <c r="L127" s="29"/>
      <c r="M127" s="148" t="s">
        <v>1</v>
      </c>
      <c r="N127" s="149" t="s">
        <v>38</v>
      </c>
      <c r="O127" s="150">
        <v>0</v>
      </c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2" t="s">
        <v>147</v>
      </c>
      <c r="AT127" s="152" t="s">
        <v>143</v>
      </c>
      <c r="AU127" s="152" t="s">
        <v>85</v>
      </c>
      <c r="AY127" s="16" t="s">
        <v>140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6" t="s">
        <v>85</v>
      </c>
      <c r="BK127" s="153">
        <f t="shared" si="9"/>
        <v>0</v>
      </c>
      <c r="BL127" s="16" t="s">
        <v>147</v>
      </c>
      <c r="BM127" s="152" t="s">
        <v>816</v>
      </c>
    </row>
    <row r="128" spans="1:65" s="2" customFormat="1" ht="21.75" customHeight="1">
      <c r="A128" s="28"/>
      <c r="B128" s="140"/>
      <c r="C128" s="141" t="s">
        <v>141</v>
      </c>
      <c r="D128" s="141" t="s">
        <v>143</v>
      </c>
      <c r="E128" s="142" t="s">
        <v>817</v>
      </c>
      <c r="F128" s="143" t="s">
        <v>818</v>
      </c>
      <c r="G128" s="144" t="s">
        <v>181</v>
      </c>
      <c r="H128" s="145">
        <v>1</v>
      </c>
      <c r="I128" s="279"/>
      <c r="J128" s="146">
        <f t="shared" si="0"/>
        <v>0</v>
      </c>
      <c r="K128" s="147"/>
      <c r="L128" s="29"/>
      <c r="M128" s="148" t="s">
        <v>1</v>
      </c>
      <c r="N128" s="149" t="s">
        <v>38</v>
      </c>
      <c r="O128" s="150">
        <v>0.79700000000000004</v>
      </c>
      <c r="P128" s="150">
        <f t="shared" si="1"/>
        <v>0.79700000000000004</v>
      </c>
      <c r="Q128" s="150">
        <v>5.6999999999999998E-4</v>
      </c>
      <c r="R128" s="150">
        <f t="shared" si="2"/>
        <v>5.6999999999999998E-4</v>
      </c>
      <c r="S128" s="150">
        <v>0</v>
      </c>
      <c r="T128" s="151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2" t="s">
        <v>147</v>
      </c>
      <c r="AT128" s="152" t="s">
        <v>143</v>
      </c>
      <c r="AU128" s="152" t="s">
        <v>85</v>
      </c>
      <c r="AY128" s="16" t="s">
        <v>140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6" t="s">
        <v>85</v>
      </c>
      <c r="BK128" s="153">
        <f t="shared" si="9"/>
        <v>0</v>
      </c>
      <c r="BL128" s="16" t="s">
        <v>147</v>
      </c>
      <c r="BM128" s="152" t="s">
        <v>819</v>
      </c>
    </row>
    <row r="129" spans="1:65" s="2" customFormat="1" ht="21.75" customHeight="1">
      <c r="A129" s="28"/>
      <c r="B129" s="140"/>
      <c r="C129" s="141" t="s">
        <v>147</v>
      </c>
      <c r="D129" s="141" t="s">
        <v>143</v>
      </c>
      <c r="E129" s="142" t="s">
        <v>820</v>
      </c>
      <c r="F129" s="143" t="s">
        <v>821</v>
      </c>
      <c r="G129" s="144" t="s">
        <v>181</v>
      </c>
      <c r="H129" s="145">
        <v>2</v>
      </c>
      <c r="I129" s="279"/>
      <c r="J129" s="146">
        <f t="shared" si="0"/>
        <v>0</v>
      </c>
      <c r="K129" s="147"/>
      <c r="L129" s="29"/>
      <c r="M129" s="148" t="s">
        <v>1</v>
      </c>
      <c r="N129" s="149" t="s">
        <v>38</v>
      </c>
      <c r="O129" s="150">
        <v>0.83199999999999996</v>
      </c>
      <c r="P129" s="150">
        <f t="shared" si="1"/>
        <v>1.6639999999999999</v>
      </c>
      <c r="Q129" s="150">
        <v>1.14E-3</v>
      </c>
      <c r="R129" s="150">
        <f t="shared" si="2"/>
        <v>2.2799999999999999E-3</v>
      </c>
      <c r="S129" s="150">
        <v>0</v>
      </c>
      <c r="T129" s="151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2" t="s">
        <v>147</v>
      </c>
      <c r="AT129" s="152" t="s">
        <v>143</v>
      </c>
      <c r="AU129" s="152" t="s">
        <v>85</v>
      </c>
      <c r="AY129" s="16" t="s">
        <v>140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6" t="s">
        <v>85</v>
      </c>
      <c r="BK129" s="153">
        <f t="shared" si="9"/>
        <v>0</v>
      </c>
      <c r="BL129" s="16" t="s">
        <v>147</v>
      </c>
      <c r="BM129" s="152" t="s">
        <v>822</v>
      </c>
    </row>
    <row r="130" spans="1:65" s="2" customFormat="1" ht="21.75" customHeight="1">
      <c r="A130" s="28"/>
      <c r="B130" s="140"/>
      <c r="C130" s="141" t="s">
        <v>167</v>
      </c>
      <c r="D130" s="141" t="s">
        <v>143</v>
      </c>
      <c r="E130" s="142" t="s">
        <v>823</v>
      </c>
      <c r="F130" s="143" t="s">
        <v>824</v>
      </c>
      <c r="G130" s="144" t="s">
        <v>153</v>
      </c>
      <c r="H130" s="145">
        <v>3</v>
      </c>
      <c r="I130" s="279"/>
      <c r="J130" s="146">
        <f t="shared" si="0"/>
        <v>0</v>
      </c>
      <c r="K130" s="147"/>
      <c r="L130" s="29"/>
      <c r="M130" s="148" t="s">
        <v>1</v>
      </c>
      <c r="N130" s="149" t="s">
        <v>38</v>
      </c>
      <c r="O130" s="150">
        <v>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2" t="s">
        <v>147</v>
      </c>
      <c r="AT130" s="152" t="s">
        <v>143</v>
      </c>
      <c r="AU130" s="152" t="s">
        <v>85</v>
      </c>
      <c r="AY130" s="16" t="s">
        <v>140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6" t="s">
        <v>85</v>
      </c>
      <c r="BK130" s="153">
        <f t="shared" si="9"/>
        <v>0</v>
      </c>
      <c r="BL130" s="16" t="s">
        <v>147</v>
      </c>
      <c r="BM130" s="152" t="s">
        <v>667</v>
      </c>
    </row>
    <row r="131" spans="1:65" s="2" customFormat="1" ht="21.75" customHeight="1">
      <c r="A131" s="28"/>
      <c r="B131" s="140"/>
      <c r="C131" s="141" t="s">
        <v>173</v>
      </c>
      <c r="D131" s="141" t="s">
        <v>143</v>
      </c>
      <c r="E131" s="142" t="s">
        <v>825</v>
      </c>
      <c r="F131" s="143" t="s">
        <v>826</v>
      </c>
      <c r="G131" s="144" t="s">
        <v>153</v>
      </c>
      <c r="H131" s="145">
        <v>2</v>
      </c>
      <c r="I131" s="279"/>
      <c r="J131" s="146">
        <f t="shared" si="0"/>
        <v>0</v>
      </c>
      <c r="K131" s="147"/>
      <c r="L131" s="29"/>
      <c r="M131" s="148" t="s">
        <v>1</v>
      </c>
      <c r="N131" s="149" t="s">
        <v>38</v>
      </c>
      <c r="O131" s="150">
        <v>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28"/>
      <c r="V131" s="28"/>
      <c r="W131" s="28"/>
      <c r="X131" s="28"/>
      <c r="Y131" s="28"/>
      <c r="Z131" s="28"/>
      <c r="AA131" s="183"/>
      <c r="AB131" s="28"/>
      <c r="AC131" s="28"/>
      <c r="AD131" s="28"/>
      <c r="AE131" s="28"/>
      <c r="AR131" s="152" t="s">
        <v>147</v>
      </c>
      <c r="AT131" s="152" t="s">
        <v>143</v>
      </c>
      <c r="AU131" s="152" t="s">
        <v>85</v>
      </c>
      <c r="AY131" s="16" t="s">
        <v>140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6" t="s">
        <v>85</v>
      </c>
      <c r="BK131" s="153">
        <f t="shared" si="9"/>
        <v>0</v>
      </c>
      <c r="BL131" s="16" t="s">
        <v>147</v>
      </c>
      <c r="BM131" s="152" t="s">
        <v>827</v>
      </c>
    </row>
    <row r="132" spans="1:65" s="2" customFormat="1" ht="16.5" customHeight="1">
      <c r="A132" s="28"/>
      <c r="B132" s="140"/>
      <c r="C132" s="141" t="s">
        <v>178</v>
      </c>
      <c r="D132" s="141" t="s">
        <v>143</v>
      </c>
      <c r="E132" s="142" t="s">
        <v>828</v>
      </c>
      <c r="F132" s="143" t="s">
        <v>829</v>
      </c>
      <c r="G132" s="144" t="s">
        <v>602</v>
      </c>
      <c r="H132" s="145">
        <v>1</v>
      </c>
      <c r="I132" s="279"/>
      <c r="J132" s="146">
        <f t="shared" si="0"/>
        <v>0</v>
      </c>
      <c r="K132" s="147"/>
      <c r="L132" s="29"/>
      <c r="M132" s="148" t="s">
        <v>1</v>
      </c>
      <c r="N132" s="149" t="s">
        <v>38</v>
      </c>
      <c r="O132" s="150">
        <v>4.8000000000000001E-2</v>
      </c>
      <c r="P132" s="150">
        <f t="shared" si="1"/>
        <v>4.8000000000000001E-2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2" t="s">
        <v>147</v>
      </c>
      <c r="AT132" s="152" t="s">
        <v>143</v>
      </c>
      <c r="AU132" s="152" t="s">
        <v>85</v>
      </c>
      <c r="AY132" s="16" t="s">
        <v>140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6" t="s">
        <v>85</v>
      </c>
      <c r="BK132" s="153">
        <f t="shared" si="9"/>
        <v>0</v>
      </c>
      <c r="BL132" s="16" t="s">
        <v>147</v>
      </c>
      <c r="BM132" s="152" t="s">
        <v>830</v>
      </c>
    </row>
    <row r="133" spans="1:65" s="2" customFormat="1" ht="16.5" customHeight="1">
      <c r="A133" s="28"/>
      <c r="B133" s="140"/>
      <c r="C133" s="141" t="s">
        <v>164</v>
      </c>
      <c r="D133" s="141" t="s">
        <v>143</v>
      </c>
      <c r="E133" s="142" t="s">
        <v>831</v>
      </c>
      <c r="F133" s="143" t="s">
        <v>832</v>
      </c>
      <c r="G133" s="144" t="s">
        <v>181</v>
      </c>
      <c r="H133" s="145">
        <v>14</v>
      </c>
      <c r="I133" s="279"/>
      <c r="J133" s="146">
        <f t="shared" si="0"/>
        <v>0</v>
      </c>
      <c r="K133" s="147"/>
      <c r="L133" s="29"/>
      <c r="M133" s="148" t="s">
        <v>1</v>
      </c>
      <c r="N133" s="149" t="s">
        <v>38</v>
      </c>
      <c r="O133" s="150">
        <v>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2" t="s">
        <v>147</v>
      </c>
      <c r="AT133" s="152" t="s">
        <v>143</v>
      </c>
      <c r="AU133" s="152" t="s">
        <v>85</v>
      </c>
      <c r="AY133" s="16" t="s">
        <v>140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6" t="s">
        <v>85</v>
      </c>
      <c r="BK133" s="153">
        <f t="shared" si="9"/>
        <v>0</v>
      </c>
      <c r="BL133" s="16" t="s">
        <v>147</v>
      </c>
      <c r="BM133" s="152" t="s">
        <v>723</v>
      </c>
    </row>
    <row r="134" spans="1:65" s="2" customFormat="1" ht="16.5" customHeight="1">
      <c r="A134" s="28"/>
      <c r="B134" s="140"/>
      <c r="C134" s="141" t="s">
        <v>188</v>
      </c>
      <c r="D134" s="141" t="s">
        <v>143</v>
      </c>
      <c r="E134" s="142" t="s">
        <v>833</v>
      </c>
      <c r="F134" s="143" t="s">
        <v>834</v>
      </c>
      <c r="G134" s="144" t="s">
        <v>602</v>
      </c>
      <c r="H134" s="145">
        <v>1</v>
      </c>
      <c r="I134" s="279"/>
      <c r="J134" s="146">
        <f t="shared" si="0"/>
        <v>0</v>
      </c>
      <c r="K134" s="147"/>
      <c r="L134" s="29"/>
      <c r="M134" s="148" t="s">
        <v>1</v>
      </c>
      <c r="N134" s="149" t="s">
        <v>38</v>
      </c>
      <c r="O134" s="150">
        <v>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2" t="s">
        <v>221</v>
      </c>
      <c r="AT134" s="152" t="s">
        <v>143</v>
      </c>
      <c r="AU134" s="152" t="s">
        <v>85</v>
      </c>
      <c r="AY134" s="16" t="s">
        <v>140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6" t="s">
        <v>85</v>
      </c>
      <c r="BK134" s="153">
        <f t="shared" si="9"/>
        <v>0</v>
      </c>
      <c r="BL134" s="16" t="s">
        <v>221</v>
      </c>
      <c r="BM134" s="152" t="s">
        <v>835</v>
      </c>
    </row>
    <row r="135" spans="1:65" s="12" customFormat="1" ht="22.9" customHeight="1">
      <c r="B135" s="128"/>
      <c r="D135" s="129" t="s">
        <v>71</v>
      </c>
      <c r="E135" s="138" t="s">
        <v>836</v>
      </c>
      <c r="F135" s="138" t="s">
        <v>837</v>
      </c>
      <c r="J135" s="139">
        <f>BK135</f>
        <v>0</v>
      </c>
      <c r="L135" s="128"/>
      <c r="M135" s="132"/>
      <c r="N135" s="133"/>
      <c r="O135" s="133"/>
      <c r="P135" s="134">
        <f>SUM(P136:P138)</f>
        <v>4.4007499999999995</v>
      </c>
      <c r="Q135" s="133"/>
      <c r="R135" s="134">
        <f>SUM(R136:R138)</f>
        <v>2.02775E-2</v>
      </c>
      <c r="S135" s="133"/>
      <c r="T135" s="135">
        <f>SUM(T136:T138)</f>
        <v>0</v>
      </c>
      <c r="AR135" s="129" t="s">
        <v>85</v>
      </c>
      <c r="AT135" s="136" t="s">
        <v>71</v>
      </c>
      <c r="AU135" s="136" t="s">
        <v>80</v>
      </c>
      <c r="AY135" s="129" t="s">
        <v>140</v>
      </c>
      <c r="BK135" s="137">
        <f>SUM(BK136:BK138)</f>
        <v>0</v>
      </c>
    </row>
    <row r="136" spans="1:65" s="2" customFormat="1" ht="21.75" customHeight="1">
      <c r="A136" s="28"/>
      <c r="B136" s="140"/>
      <c r="C136" s="141" t="s">
        <v>192</v>
      </c>
      <c r="D136" s="141" t="s">
        <v>143</v>
      </c>
      <c r="E136" s="142" t="s">
        <v>838</v>
      </c>
      <c r="F136" s="143" t="s">
        <v>839</v>
      </c>
      <c r="G136" s="144" t="s">
        <v>170</v>
      </c>
      <c r="H136" s="145">
        <v>7.25</v>
      </c>
      <c r="I136" s="279"/>
      <c r="J136" s="146">
        <f>ROUND(I136*H136,2)</f>
        <v>0</v>
      </c>
      <c r="K136" s="147"/>
      <c r="L136" s="29"/>
      <c r="M136" s="148" t="s">
        <v>1</v>
      </c>
      <c r="N136" s="149" t="s">
        <v>38</v>
      </c>
      <c r="O136" s="150">
        <v>0.60699999999999998</v>
      </c>
      <c r="P136" s="150">
        <f>O136*H136</f>
        <v>4.4007499999999995</v>
      </c>
      <c r="Q136" s="150">
        <v>1.39E-3</v>
      </c>
      <c r="R136" s="150">
        <f>Q136*H136</f>
        <v>1.00775E-2</v>
      </c>
      <c r="S136" s="150">
        <v>0</v>
      </c>
      <c r="T136" s="151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2" t="s">
        <v>221</v>
      </c>
      <c r="AT136" s="152" t="s">
        <v>143</v>
      </c>
      <c r="AU136" s="152" t="s">
        <v>85</v>
      </c>
      <c r="AY136" s="16" t="s">
        <v>140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16" t="s">
        <v>85</v>
      </c>
      <c r="BK136" s="153">
        <f>ROUND(I136*H136,2)</f>
        <v>0</v>
      </c>
      <c r="BL136" s="16" t="s">
        <v>221</v>
      </c>
      <c r="BM136" s="152" t="s">
        <v>840</v>
      </c>
    </row>
    <row r="137" spans="1:65" s="13" customFormat="1">
      <c r="B137" s="154"/>
      <c r="D137" s="155" t="s">
        <v>149</v>
      </c>
      <c r="E137" s="156" t="s">
        <v>1</v>
      </c>
      <c r="F137" s="157" t="s">
        <v>841</v>
      </c>
      <c r="H137" s="158">
        <v>7.25</v>
      </c>
      <c r="L137" s="154"/>
      <c r="M137" s="159"/>
      <c r="N137" s="160"/>
      <c r="O137" s="160"/>
      <c r="P137" s="160"/>
      <c r="Q137" s="160"/>
      <c r="R137" s="160"/>
      <c r="S137" s="160"/>
      <c r="T137" s="161"/>
      <c r="AT137" s="156" t="s">
        <v>149</v>
      </c>
      <c r="AU137" s="156" t="s">
        <v>85</v>
      </c>
      <c r="AV137" s="13" t="s">
        <v>85</v>
      </c>
      <c r="AW137" s="13" t="s">
        <v>28</v>
      </c>
      <c r="AX137" s="13" t="s">
        <v>80</v>
      </c>
      <c r="AY137" s="156" t="s">
        <v>140</v>
      </c>
    </row>
    <row r="138" spans="1:65" s="2" customFormat="1" ht="21.75" customHeight="1">
      <c r="A138" s="28"/>
      <c r="B138" s="140"/>
      <c r="C138" s="162" t="s">
        <v>198</v>
      </c>
      <c r="D138" s="162" t="s">
        <v>161</v>
      </c>
      <c r="E138" s="163" t="s">
        <v>842</v>
      </c>
      <c r="F138" s="164" t="s">
        <v>843</v>
      </c>
      <c r="G138" s="165" t="s">
        <v>181</v>
      </c>
      <c r="H138" s="166">
        <v>30</v>
      </c>
      <c r="I138" s="281"/>
      <c r="J138" s="167">
        <f>ROUND(I138*H138,2)</f>
        <v>0</v>
      </c>
      <c r="K138" s="168"/>
      <c r="L138" s="169"/>
      <c r="M138" s="170" t="s">
        <v>1</v>
      </c>
      <c r="N138" s="171" t="s">
        <v>38</v>
      </c>
      <c r="O138" s="150">
        <v>0</v>
      </c>
      <c r="P138" s="150">
        <f>O138*H138</f>
        <v>0</v>
      </c>
      <c r="Q138" s="150">
        <v>3.4000000000000002E-4</v>
      </c>
      <c r="R138" s="150">
        <f>Q138*H138</f>
        <v>1.0200000000000001E-2</v>
      </c>
      <c r="S138" s="150">
        <v>0</v>
      </c>
      <c r="T138" s="151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2" t="s">
        <v>295</v>
      </c>
      <c r="AT138" s="152" t="s">
        <v>161</v>
      </c>
      <c r="AU138" s="152" t="s">
        <v>85</v>
      </c>
      <c r="AY138" s="16" t="s">
        <v>140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16" t="s">
        <v>85</v>
      </c>
      <c r="BK138" s="153">
        <f>ROUND(I138*H138,2)</f>
        <v>0</v>
      </c>
      <c r="BL138" s="16" t="s">
        <v>221</v>
      </c>
      <c r="BM138" s="152" t="s">
        <v>844</v>
      </c>
    </row>
    <row r="139" spans="1:65" s="12" customFormat="1" ht="22.9" customHeight="1">
      <c r="B139" s="128"/>
      <c r="D139" s="129" t="s">
        <v>71</v>
      </c>
      <c r="E139" s="138" t="s">
        <v>845</v>
      </c>
      <c r="F139" s="138" t="s">
        <v>846</v>
      </c>
      <c r="J139" s="139">
        <f>BK139</f>
        <v>0</v>
      </c>
      <c r="L139" s="128"/>
      <c r="M139" s="132"/>
      <c r="N139" s="133"/>
      <c r="O139" s="133"/>
      <c r="P139" s="134">
        <f>SUM(P140:P150)</f>
        <v>3.9890000000000003</v>
      </c>
      <c r="Q139" s="133"/>
      <c r="R139" s="134">
        <f>SUM(R140:R150)</f>
        <v>3.4200000000000003E-3</v>
      </c>
      <c r="S139" s="133"/>
      <c r="T139" s="135">
        <f>SUM(T140:T150)</f>
        <v>0</v>
      </c>
      <c r="AR139" s="129" t="s">
        <v>85</v>
      </c>
      <c r="AT139" s="136" t="s">
        <v>71</v>
      </c>
      <c r="AU139" s="136" t="s">
        <v>80</v>
      </c>
      <c r="AY139" s="129" t="s">
        <v>140</v>
      </c>
      <c r="BK139" s="137">
        <f>SUM(BK140:BK150)</f>
        <v>0</v>
      </c>
    </row>
    <row r="140" spans="1:65" s="2" customFormat="1" ht="21.75" customHeight="1">
      <c r="A140" s="28"/>
      <c r="B140" s="140"/>
      <c r="C140" s="141" t="s">
        <v>203</v>
      </c>
      <c r="D140" s="141" t="s">
        <v>143</v>
      </c>
      <c r="E140" s="142" t="s">
        <v>847</v>
      </c>
      <c r="F140" s="143" t="s">
        <v>848</v>
      </c>
      <c r="G140" s="144" t="s">
        <v>181</v>
      </c>
      <c r="H140" s="145">
        <v>45</v>
      </c>
      <c r="I140" s="279"/>
      <c r="J140" s="146">
        <f>ROUND(I140*H140,2)</f>
        <v>0</v>
      </c>
      <c r="K140" s="147"/>
      <c r="L140" s="29"/>
      <c r="M140" s="148" t="s">
        <v>1</v>
      </c>
      <c r="N140" s="149" t="s">
        <v>38</v>
      </c>
      <c r="O140" s="150">
        <v>0</v>
      </c>
      <c r="P140" s="150">
        <f>O140*H140</f>
        <v>0</v>
      </c>
      <c r="Q140" s="150">
        <v>0</v>
      </c>
      <c r="R140" s="150">
        <f>Q140*H140</f>
        <v>0</v>
      </c>
      <c r="S140" s="150">
        <v>0</v>
      </c>
      <c r="T140" s="151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2" t="s">
        <v>221</v>
      </c>
      <c r="AT140" s="152" t="s">
        <v>143</v>
      </c>
      <c r="AU140" s="152" t="s">
        <v>85</v>
      </c>
      <c r="AY140" s="16" t="s">
        <v>140</v>
      </c>
      <c r="BE140" s="153">
        <f>IF(N140="základní",J140,0)</f>
        <v>0</v>
      </c>
      <c r="BF140" s="153">
        <f>IF(N140="snížená",J140,0)</f>
        <v>0</v>
      </c>
      <c r="BG140" s="153">
        <f>IF(N140="zákl. přenesená",J140,0)</f>
        <v>0</v>
      </c>
      <c r="BH140" s="153">
        <f>IF(N140="sníž. přenesená",J140,0)</f>
        <v>0</v>
      </c>
      <c r="BI140" s="153">
        <f>IF(N140="nulová",J140,0)</f>
        <v>0</v>
      </c>
      <c r="BJ140" s="16" t="s">
        <v>85</v>
      </c>
      <c r="BK140" s="153">
        <f>ROUND(I140*H140,2)</f>
        <v>0</v>
      </c>
      <c r="BL140" s="16" t="s">
        <v>221</v>
      </c>
      <c r="BM140" s="152" t="s">
        <v>849</v>
      </c>
    </row>
    <row r="141" spans="1:65" s="2" customFormat="1" ht="21.75" customHeight="1">
      <c r="A141" s="28"/>
      <c r="B141" s="140"/>
      <c r="C141" s="141" t="s">
        <v>208</v>
      </c>
      <c r="D141" s="141" t="s">
        <v>143</v>
      </c>
      <c r="E141" s="142" t="s">
        <v>850</v>
      </c>
      <c r="F141" s="143" t="s">
        <v>851</v>
      </c>
      <c r="G141" s="144" t="s">
        <v>181</v>
      </c>
      <c r="H141" s="145">
        <v>16</v>
      </c>
      <c r="I141" s="279"/>
      <c r="J141" s="146">
        <f>ROUND(I141*H141,2)</f>
        <v>0</v>
      </c>
      <c r="K141" s="147"/>
      <c r="L141" s="29"/>
      <c r="M141" s="148" t="s">
        <v>1</v>
      </c>
      <c r="N141" s="149" t="s">
        <v>38</v>
      </c>
      <c r="O141" s="150">
        <v>0</v>
      </c>
      <c r="P141" s="150">
        <f>O141*H141</f>
        <v>0</v>
      </c>
      <c r="Q141" s="150">
        <v>0</v>
      </c>
      <c r="R141" s="150">
        <f>Q141*H141</f>
        <v>0</v>
      </c>
      <c r="S141" s="150">
        <v>0</v>
      </c>
      <c r="T141" s="151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2" t="s">
        <v>221</v>
      </c>
      <c r="AT141" s="152" t="s">
        <v>143</v>
      </c>
      <c r="AU141" s="152" t="s">
        <v>85</v>
      </c>
      <c r="AY141" s="16" t="s">
        <v>140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16" t="s">
        <v>85</v>
      </c>
      <c r="BK141" s="153">
        <f>ROUND(I141*H141,2)</f>
        <v>0</v>
      </c>
      <c r="BL141" s="16" t="s">
        <v>221</v>
      </c>
      <c r="BM141" s="152" t="s">
        <v>852</v>
      </c>
    </row>
    <row r="142" spans="1:65" s="2" customFormat="1" ht="16.5" customHeight="1">
      <c r="A142" s="28"/>
      <c r="B142" s="140"/>
      <c r="C142" s="141" t="s">
        <v>213</v>
      </c>
      <c r="D142" s="141" t="s">
        <v>143</v>
      </c>
      <c r="E142" s="142" t="s">
        <v>853</v>
      </c>
      <c r="F142" s="143" t="s">
        <v>854</v>
      </c>
      <c r="G142" s="144" t="s">
        <v>153</v>
      </c>
      <c r="H142" s="145">
        <v>7</v>
      </c>
      <c r="I142" s="279"/>
      <c r="J142" s="146">
        <f>ROUND(I142*H142,2)</f>
        <v>0</v>
      </c>
      <c r="K142" s="147"/>
      <c r="L142" s="29"/>
      <c r="M142" s="148" t="s">
        <v>1</v>
      </c>
      <c r="N142" s="149" t="s">
        <v>38</v>
      </c>
      <c r="O142" s="150">
        <v>0.42499999999999999</v>
      </c>
      <c r="P142" s="150">
        <f>O142*H142</f>
        <v>2.9750000000000001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2" t="s">
        <v>221</v>
      </c>
      <c r="AT142" s="152" t="s">
        <v>143</v>
      </c>
      <c r="AU142" s="152" t="s">
        <v>85</v>
      </c>
      <c r="AY142" s="16" t="s">
        <v>140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16" t="s">
        <v>85</v>
      </c>
      <c r="BK142" s="153">
        <f>ROUND(I142*H142,2)</f>
        <v>0</v>
      </c>
      <c r="BL142" s="16" t="s">
        <v>221</v>
      </c>
      <c r="BM142" s="152" t="s">
        <v>855</v>
      </c>
    </row>
    <row r="143" spans="1:65" s="13" customFormat="1">
      <c r="B143" s="154"/>
      <c r="D143" s="155" t="s">
        <v>149</v>
      </c>
      <c r="E143" s="156" t="s">
        <v>1</v>
      </c>
      <c r="F143" s="157" t="s">
        <v>856</v>
      </c>
      <c r="H143" s="158">
        <v>7</v>
      </c>
      <c r="L143" s="154"/>
      <c r="M143" s="159"/>
      <c r="N143" s="160"/>
      <c r="O143" s="160"/>
      <c r="P143" s="160"/>
      <c r="Q143" s="160"/>
      <c r="R143" s="160"/>
      <c r="S143" s="160"/>
      <c r="T143" s="161"/>
      <c r="AT143" s="156" t="s">
        <v>149</v>
      </c>
      <c r="AU143" s="156" t="s">
        <v>85</v>
      </c>
      <c r="AV143" s="13" t="s">
        <v>85</v>
      </c>
      <c r="AW143" s="13" t="s">
        <v>28</v>
      </c>
      <c r="AX143" s="13" t="s">
        <v>80</v>
      </c>
      <c r="AY143" s="156" t="s">
        <v>140</v>
      </c>
    </row>
    <row r="144" spans="1:65" s="2" customFormat="1" ht="21.75" customHeight="1">
      <c r="A144" s="28"/>
      <c r="B144" s="140"/>
      <c r="C144" s="141" t="s">
        <v>8</v>
      </c>
      <c r="D144" s="141" t="s">
        <v>143</v>
      </c>
      <c r="E144" s="142" t="s">
        <v>857</v>
      </c>
      <c r="F144" s="143" t="s">
        <v>858</v>
      </c>
      <c r="G144" s="144" t="s">
        <v>153</v>
      </c>
      <c r="H144" s="145">
        <v>2</v>
      </c>
      <c r="I144" s="279"/>
      <c r="J144" s="146">
        <f t="shared" ref="J144:J150" si="10">ROUND(I144*H144,2)</f>
        <v>0</v>
      </c>
      <c r="K144" s="147"/>
      <c r="L144" s="29"/>
      <c r="M144" s="148" t="s">
        <v>1</v>
      </c>
      <c r="N144" s="149" t="s">
        <v>38</v>
      </c>
      <c r="O144" s="150">
        <v>0.114</v>
      </c>
      <c r="P144" s="150">
        <f t="shared" ref="P144:P150" si="11">O144*H144</f>
        <v>0.22800000000000001</v>
      </c>
      <c r="Q144" s="150">
        <v>2.7E-4</v>
      </c>
      <c r="R144" s="150">
        <f t="shared" ref="R144:R150" si="12">Q144*H144</f>
        <v>5.4000000000000001E-4</v>
      </c>
      <c r="S144" s="150">
        <v>0</v>
      </c>
      <c r="T144" s="151">
        <f t="shared" ref="T144:T150" si="13"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2" t="s">
        <v>221</v>
      </c>
      <c r="AT144" s="152" t="s">
        <v>143</v>
      </c>
      <c r="AU144" s="152" t="s">
        <v>85</v>
      </c>
      <c r="AY144" s="16" t="s">
        <v>140</v>
      </c>
      <c r="BE144" s="153">
        <f t="shared" ref="BE144:BE150" si="14">IF(N144="základní",J144,0)</f>
        <v>0</v>
      </c>
      <c r="BF144" s="153">
        <f t="shared" ref="BF144:BF150" si="15">IF(N144="snížená",J144,0)</f>
        <v>0</v>
      </c>
      <c r="BG144" s="153">
        <f t="shared" ref="BG144:BG150" si="16">IF(N144="zákl. přenesená",J144,0)</f>
        <v>0</v>
      </c>
      <c r="BH144" s="153">
        <f t="shared" ref="BH144:BH150" si="17">IF(N144="sníž. přenesená",J144,0)</f>
        <v>0</v>
      </c>
      <c r="BI144" s="153">
        <f t="shared" ref="BI144:BI150" si="18">IF(N144="nulová",J144,0)</f>
        <v>0</v>
      </c>
      <c r="BJ144" s="16" t="s">
        <v>85</v>
      </c>
      <c r="BK144" s="153">
        <f t="shared" ref="BK144:BK150" si="19">ROUND(I144*H144,2)</f>
        <v>0</v>
      </c>
      <c r="BL144" s="16" t="s">
        <v>221</v>
      </c>
      <c r="BM144" s="152" t="s">
        <v>859</v>
      </c>
    </row>
    <row r="145" spans="1:65" s="2" customFormat="1" ht="16.5" customHeight="1">
      <c r="A145" s="28"/>
      <c r="B145" s="140"/>
      <c r="C145" s="141" t="s">
        <v>221</v>
      </c>
      <c r="D145" s="141" t="s">
        <v>143</v>
      </c>
      <c r="E145" s="142" t="s">
        <v>860</v>
      </c>
      <c r="F145" s="143" t="s">
        <v>861</v>
      </c>
      <c r="G145" s="144" t="s">
        <v>153</v>
      </c>
      <c r="H145" s="145">
        <v>2</v>
      </c>
      <c r="I145" s="279"/>
      <c r="J145" s="146">
        <f t="shared" si="10"/>
        <v>0</v>
      </c>
      <c r="K145" s="147"/>
      <c r="L145" s="29"/>
      <c r="M145" s="148" t="s">
        <v>1</v>
      </c>
      <c r="N145" s="149" t="s">
        <v>38</v>
      </c>
      <c r="O145" s="150">
        <v>0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2" t="s">
        <v>221</v>
      </c>
      <c r="AT145" s="152" t="s">
        <v>143</v>
      </c>
      <c r="AU145" s="152" t="s">
        <v>85</v>
      </c>
      <c r="AY145" s="16" t="s">
        <v>140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6" t="s">
        <v>85</v>
      </c>
      <c r="BK145" s="153">
        <f t="shared" si="19"/>
        <v>0</v>
      </c>
      <c r="BL145" s="16" t="s">
        <v>221</v>
      </c>
      <c r="BM145" s="152" t="s">
        <v>862</v>
      </c>
    </row>
    <row r="146" spans="1:65" s="2" customFormat="1" ht="22.5" customHeight="1">
      <c r="A146" s="28"/>
      <c r="B146" s="140"/>
      <c r="C146" s="141" t="s">
        <v>226</v>
      </c>
      <c r="D146" s="141" t="s">
        <v>143</v>
      </c>
      <c r="E146" s="142" t="s">
        <v>863</v>
      </c>
      <c r="F146" s="143" t="s">
        <v>864</v>
      </c>
      <c r="G146" s="144" t="s">
        <v>602</v>
      </c>
      <c r="H146" s="145">
        <v>1</v>
      </c>
      <c r="I146" s="279"/>
      <c r="J146" s="146">
        <f t="shared" si="10"/>
        <v>0</v>
      </c>
      <c r="K146" s="147"/>
      <c r="L146" s="29"/>
      <c r="M146" s="148" t="s">
        <v>1</v>
      </c>
      <c r="N146" s="149" t="s">
        <v>38</v>
      </c>
      <c r="O146" s="150">
        <v>0</v>
      </c>
      <c r="P146" s="150">
        <f t="shared" si="11"/>
        <v>0</v>
      </c>
      <c r="Q146" s="150">
        <v>0</v>
      </c>
      <c r="R146" s="150">
        <f t="shared" si="12"/>
        <v>0</v>
      </c>
      <c r="S146" s="150">
        <v>0</v>
      </c>
      <c r="T146" s="151">
        <f t="shared" si="1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2" t="s">
        <v>221</v>
      </c>
      <c r="AT146" s="152" t="s">
        <v>143</v>
      </c>
      <c r="AU146" s="152" t="s">
        <v>85</v>
      </c>
      <c r="AY146" s="16" t="s">
        <v>140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6" t="s">
        <v>85</v>
      </c>
      <c r="BK146" s="153">
        <f t="shared" si="19"/>
        <v>0</v>
      </c>
      <c r="BL146" s="16" t="s">
        <v>221</v>
      </c>
      <c r="BM146" s="152" t="s">
        <v>865</v>
      </c>
    </row>
    <row r="147" spans="1:65" s="2" customFormat="1" ht="21.75" customHeight="1">
      <c r="A147" s="28"/>
      <c r="B147" s="140"/>
      <c r="C147" s="141" t="s">
        <v>231</v>
      </c>
      <c r="D147" s="141" t="s">
        <v>143</v>
      </c>
      <c r="E147" s="142" t="s">
        <v>866</v>
      </c>
      <c r="F147" s="143" t="s">
        <v>867</v>
      </c>
      <c r="G147" s="144" t="s">
        <v>153</v>
      </c>
      <c r="H147" s="145">
        <v>2</v>
      </c>
      <c r="I147" s="279"/>
      <c r="J147" s="146">
        <f t="shared" si="10"/>
        <v>0</v>
      </c>
      <c r="K147" s="147"/>
      <c r="L147" s="29"/>
      <c r="M147" s="148" t="s">
        <v>1</v>
      </c>
      <c r="N147" s="149" t="s">
        <v>38</v>
      </c>
      <c r="O147" s="150">
        <v>0.39300000000000002</v>
      </c>
      <c r="P147" s="150">
        <f t="shared" si="11"/>
        <v>0.78600000000000003</v>
      </c>
      <c r="Q147" s="150">
        <v>1.4400000000000001E-3</v>
      </c>
      <c r="R147" s="150">
        <f t="shared" si="12"/>
        <v>2.8800000000000002E-3</v>
      </c>
      <c r="S147" s="150">
        <v>0</v>
      </c>
      <c r="T147" s="151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2" t="s">
        <v>221</v>
      </c>
      <c r="AT147" s="152" t="s">
        <v>143</v>
      </c>
      <c r="AU147" s="152" t="s">
        <v>85</v>
      </c>
      <c r="AY147" s="16" t="s">
        <v>140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6" t="s">
        <v>85</v>
      </c>
      <c r="BK147" s="153">
        <f t="shared" si="19"/>
        <v>0</v>
      </c>
      <c r="BL147" s="16" t="s">
        <v>221</v>
      </c>
      <c r="BM147" s="152" t="s">
        <v>868</v>
      </c>
    </row>
    <row r="148" spans="1:65" s="2" customFormat="1" ht="21.75" customHeight="1">
      <c r="A148" s="28"/>
      <c r="B148" s="140"/>
      <c r="C148" s="141" t="s">
        <v>236</v>
      </c>
      <c r="D148" s="141" t="s">
        <v>143</v>
      </c>
      <c r="E148" s="142" t="s">
        <v>869</v>
      </c>
      <c r="F148" s="143" t="s">
        <v>870</v>
      </c>
      <c r="G148" s="144" t="s">
        <v>181</v>
      </c>
      <c r="H148" s="145">
        <v>45</v>
      </c>
      <c r="I148" s="279"/>
      <c r="J148" s="146">
        <f t="shared" si="10"/>
        <v>0</v>
      </c>
      <c r="K148" s="147"/>
      <c r="L148" s="29"/>
      <c r="M148" s="148" t="s">
        <v>1</v>
      </c>
      <c r="N148" s="149" t="s">
        <v>38</v>
      </c>
      <c r="O148" s="150">
        <v>0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2" t="s">
        <v>221</v>
      </c>
      <c r="AT148" s="152" t="s">
        <v>143</v>
      </c>
      <c r="AU148" s="152" t="s">
        <v>85</v>
      </c>
      <c r="AY148" s="16" t="s">
        <v>140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6" t="s">
        <v>85</v>
      </c>
      <c r="BK148" s="153">
        <f t="shared" si="19"/>
        <v>0</v>
      </c>
      <c r="BL148" s="16" t="s">
        <v>221</v>
      </c>
      <c r="BM148" s="152" t="s">
        <v>871</v>
      </c>
    </row>
    <row r="149" spans="1:65" s="2" customFormat="1" ht="16.5" customHeight="1">
      <c r="A149" s="28"/>
      <c r="B149" s="140"/>
      <c r="C149" s="141" t="s">
        <v>240</v>
      </c>
      <c r="D149" s="141" t="s">
        <v>143</v>
      </c>
      <c r="E149" s="142" t="s">
        <v>872</v>
      </c>
      <c r="F149" s="143" t="s">
        <v>873</v>
      </c>
      <c r="G149" s="144" t="s">
        <v>181</v>
      </c>
      <c r="H149" s="145">
        <v>45</v>
      </c>
      <c r="I149" s="279"/>
      <c r="J149" s="146">
        <f t="shared" si="10"/>
        <v>0</v>
      </c>
      <c r="K149" s="147"/>
      <c r="L149" s="29"/>
      <c r="M149" s="148" t="s">
        <v>1</v>
      </c>
      <c r="N149" s="149" t="s">
        <v>38</v>
      </c>
      <c r="O149" s="150">
        <v>0</v>
      </c>
      <c r="P149" s="150">
        <f t="shared" si="11"/>
        <v>0</v>
      </c>
      <c r="Q149" s="150">
        <v>0</v>
      </c>
      <c r="R149" s="150">
        <f t="shared" si="12"/>
        <v>0</v>
      </c>
      <c r="S149" s="150">
        <v>0</v>
      </c>
      <c r="T149" s="151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2" t="s">
        <v>221</v>
      </c>
      <c r="AT149" s="152" t="s">
        <v>143</v>
      </c>
      <c r="AU149" s="152" t="s">
        <v>85</v>
      </c>
      <c r="AY149" s="16" t="s">
        <v>140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6" t="s">
        <v>85</v>
      </c>
      <c r="BK149" s="153">
        <f t="shared" si="19"/>
        <v>0</v>
      </c>
      <c r="BL149" s="16" t="s">
        <v>221</v>
      </c>
      <c r="BM149" s="152" t="s">
        <v>874</v>
      </c>
    </row>
    <row r="150" spans="1:65" s="2" customFormat="1" ht="16.5" customHeight="1">
      <c r="A150" s="28"/>
      <c r="B150" s="140"/>
      <c r="C150" s="141" t="s">
        <v>7</v>
      </c>
      <c r="D150" s="141" t="s">
        <v>143</v>
      </c>
      <c r="E150" s="142" t="s">
        <v>875</v>
      </c>
      <c r="F150" s="143" t="s">
        <v>876</v>
      </c>
      <c r="G150" s="144" t="s">
        <v>602</v>
      </c>
      <c r="H150" s="145">
        <v>1</v>
      </c>
      <c r="I150" s="279"/>
      <c r="J150" s="146">
        <f t="shared" si="10"/>
        <v>0</v>
      </c>
      <c r="K150" s="147"/>
      <c r="L150" s="29"/>
      <c r="M150" s="148" t="s">
        <v>1</v>
      </c>
      <c r="N150" s="149" t="s">
        <v>38</v>
      </c>
      <c r="O150" s="150">
        <v>0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2" t="s">
        <v>221</v>
      </c>
      <c r="AT150" s="152" t="s">
        <v>143</v>
      </c>
      <c r="AU150" s="152" t="s">
        <v>85</v>
      </c>
      <c r="AY150" s="16" t="s">
        <v>140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6" t="s">
        <v>85</v>
      </c>
      <c r="BK150" s="153">
        <f t="shared" si="19"/>
        <v>0</v>
      </c>
      <c r="BL150" s="16" t="s">
        <v>221</v>
      </c>
      <c r="BM150" s="152" t="s">
        <v>877</v>
      </c>
    </row>
    <row r="151" spans="1:65" s="12" customFormat="1" ht="22.9" customHeight="1">
      <c r="B151" s="128"/>
      <c r="D151" s="129" t="s">
        <v>71</v>
      </c>
      <c r="E151" s="138" t="s">
        <v>878</v>
      </c>
      <c r="F151" s="138" t="s">
        <v>879</v>
      </c>
      <c r="J151" s="139">
        <f>BK151</f>
        <v>0</v>
      </c>
      <c r="L151" s="128"/>
      <c r="M151" s="132"/>
      <c r="N151" s="133"/>
      <c r="O151" s="133"/>
      <c r="P151" s="134">
        <f>P152</f>
        <v>0.97699999999999998</v>
      </c>
      <c r="Q151" s="133"/>
      <c r="R151" s="134">
        <f>R152</f>
        <v>6.658E-2</v>
      </c>
      <c r="S151" s="133"/>
      <c r="T151" s="135">
        <f>T152</f>
        <v>0</v>
      </c>
      <c r="AR151" s="129" t="s">
        <v>85</v>
      </c>
      <c r="AT151" s="136" t="s">
        <v>71</v>
      </c>
      <c r="AU151" s="136" t="s">
        <v>80</v>
      </c>
      <c r="AY151" s="129" t="s">
        <v>140</v>
      </c>
      <c r="BK151" s="137">
        <f>BK152</f>
        <v>0</v>
      </c>
    </row>
    <row r="152" spans="1:65" s="2" customFormat="1" ht="21.75" customHeight="1">
      <c r="A152" s="28"/>
      <c r="B152" s="140"/>
      <c r="C152" s="141" t="s">
        <v>247</v>
      </c>
      <c r="D152" s="141" t="s">
        <v>143</v>
      </c>
      <c r="E152" s="142" t="s">
        <v>880</v>
      </c>
      <c r="F152" s="143" t="s">
        <v>881</v>
      </c>
      <c r="G152" s="144" t="s">
        <v>882</v>
      </c>
      <c r="H152" s="145">
        <v>1</v>
      </c>
      <c r="I152" s="279"/>
      <c r="J152" s="146">
        <f>ROUND(I152*H152,2)</f>
        <v>0</v>
      </c>
      <c r="K152" s="147"/>
      <c r="L152" s="29"/>
      <c r="M152" s="148" t="s">
        <v>1</v>
      </c>
      <c r="N152" s="149" t="s">
        <v>38</v>
      </c>
      <c r="O152" s="150">
        <v>0.97699999999999998</v>
      </c>
      <c r="P152" s="150">
        <f>O152*H152</f>
        <v>0.97699999999999998</v>
      </c>
      <c r="Q152" s="150">
        <v>6.658E-2</v>
      </c>
      <c r="R152" s="150">
        <f>Q152*H152</f>
        <v>6.658E-2</v>
      </c>
      <c r="S152" s="150">
        <v>0</v>
      </c>
      <c r="T152" s="151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2" t="s">
        <v>221</v>
      </c>
      <c r="AT152" s="152" t="s">
        <v>143</v>
      </c>
      <c r="AU152" s="152" t="s">
        <v>85</v>
      </c>
      <c r="AY152" s="16" t="s">
        <v>140</v>
      </c>
      <c r="BE152" s="153">
        <f>IF(N152="základní",J152,0)</f>
        <v>0</v>
      </c>
      <c r="BF152" s="153">
        <f>IF(N152="snížená",J152,0)</f>
        <v>0</v>
      </c>
      <c r="BG152" s="153">
        <f>IF(N152="zákl. přenesená",J152,0)</f>
        <v>0</v>
      </c>
      <c r="BH152" s="153">
        <f>IF(N152="sníž. přenesená",J152,0)</f>
        <v>0</v>
      </c>
      <c r="BI152" s="153">
        <f>IF(N152="nulová",J152,0)</f>
        <v>0</v>
      </c>
      <c r="BJ152" s="16" t="s">
        <v>85</v>
      </c>
      <c r="BK152" s="153">
        <f>ROUND(I152*H152,2)</f>
        <v>0</v>
      </c>
      <c r="BL152" s="16" t="s">
        <v>221</v>
      </c>
      <c r="BM152" s="152" t="s">
        <v>883</v>
      </c>
    </row>
    <row r="153" spans="1:65" s="12" customFormat="1" ht="22.9" customHeight="1">
      <c r="B153" s="128"/>
      <c r="D153" s="129" t="s">
        <v>71</v>
      </c>
      <c r="E153" s="138" t="s">
        <v>884</v>
      </c>
      <c r="F153" s="138" t="s">
        <v>885</v>
      </c>
      <c r="J153" s="139">
        <f>BK153</f>
        <v>0</v>
      </c>
      <c r="L153" s="128"/>
      <c r="M153" s="132"/>
      <c r="N153" s="133"/>
      <c r="O153" s="133"/>
      <c r="P153" s="134">
        <f>SUM(P154:P169)</f>
        <v>7.8520000000000012</v>
      </c>
      <c r="Q153" s="133"/>
      <c r="R153" s="134">
        <f>SUM(R154:R169)</f>
        <v>0.10865</v>
      </c>
      <c r="S153" s="133"/>
      <c r="T153" s="135">
        <f>SUM(T154:T169)</f>
        <v>0</v>
      </c>
      <c r="AR153" s="129" t="s">
        <v>85</v>
      </c>
      <c r="AT153" s="136" t="s">
        <v>71</v>
      </c>
      <c r="AU153" s="136" t="s">
        <v>80</v>
      </c>
      <c r="AY153" s="129" t="s">
        <v>140</v>
      </c>
      <c r="BK153" s="137">
        <f>SUM(BK154:BK169)</f>
        <v>0</v>
      </c>
    </row>
    <row r="154" spans="1:65" s="2" customFormat="1" ht="21.75" customHeight="1">
      <c r="A154" s="28"/>
      <c r="B154" s="140"/>
      <c r="C154" s="141" t="s">
        <v>251</v>
      </c>
      <c r="D154" s="141" t="s">
        <v>143</v>
      </c>
      <c r="E154" s="142" t="s">
        <v>886</v>
      </c>
      <c r="F154" s="143" t="s">
        <v>887</v>
      </c>
      <c r="G154" s="144" t="s">
        <v>153</v>
      </c>
      <c r="H154" s="145">
        <v>1</v>
      </c>
      <c r="I154" s="279"/>
      <c r="J154" s="146">
        <f t="shared" ref="J154:J169" si="20">ROUND(I154*H154,2)</f>
        <v>0</v>
      </c>
      <c r="K154" s="147"/>
      <c r="L154" s="29"/>
      <c r="M154" s="148" t="s">
        <v>1</v>
      </c>
      <c r="N154" s="149" t="s">
        <v>38</v>
      </c>
      <c r="O154" s="150">
        <v>1.1000000000000001</v>
      </c>
      <c r="P154" s="150">
        <f t="shared" ref="P154:P169" si="21">O154*H154</f>
        <v>1.1000000000000001</v>
      </c>
      <c r="Q154" s="150">
        <v>2.4199999999999998E-3</v>
      </c>
      <c r="R154" s="150">
        <f t="shared" ref="R154:R169" si="22">Q154*H154</f>
        <v>2.4199999999999998E-3</v>
      </c>
      <c r="S154" s="150">
        <v>0</v>
      </c>
      <c r="T154" s="151">
        <f t="shared" ref="T154:T169" si="23"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2" t="s">
        <v>221</v>
      </c>
      <c r="AT154" s="152" t="s">
        <v>143</v>
      </c>
      <c r="AU154" s="152" t="s">
        <v>85</v>
      </c>
      <c r="AY154" s="16" t="s">
        <v>140</v>
      </c>
      <c r="BE154" s="153">
        <f t="shared" ref="BE154:BE169" si="24">IF(N154="základní",J154,0)</f>
        <v>0</v>
      </c>
      <c r="BF154" s="153">
        <f t="shared" ref="BF154:BF169" si="25">IF(N154="snížená",J154,0)</f>
        <v>0</v>
      </c>
      <c r="BG154" s="153">
        <f t="shared" ref="BG154:BG169" si="26">IF(N154="zákl. přenesená",J154,0)</f>
        <v>0</v>
      </c>
      <c r="BH154" s="153">
        <f t="shared" ref="BH154:BH169" si="27">IF(N154="sníž. přenesená",J154,0)</f>
        <v>0</v>
      </c>
      <c r="BI154" s="153">
        <f t="shared" ref="BI154:BI169" si="28">IF(N154="nulová",J154,0)</f>
        <v>0</v>
      </c>
      <c r="BJ154" s="16" t="s">
        <v>85</v>
      </c>
      <c r="BK154" s="153">
        <f t="shared" ref="BK154:BK169" si="29">ROUND(I154*H154,2)</f>
        <v>0</v>
      </c>
      <c r="BL154" s="16" t="s">
        <v>221</v>
      </c>
      <c r="BM154" s="152" t="s">
        <v>888</v>
      </c>
    </row>
    <row r="155" spans="1:65" s="2" customFormat="1" ht="21.75" customHeight="1">
      <c r="A155" s="28"/>
      <c r="B155" s="140"/>
      <c r="C155" s="162" t="s">
        <v>256</v>
      </c>
      <c r="D155" s="162" t="s">
        <v>161</v>
      </c>
      <c r="E155" s="163" t="s">
        <v>889</v>
      </c>
      <c r="F155" s="164" t="s">
        <v>890</v>
      </c>
      <c r="G155" s="165" t="s">
        <v>153</v>
      </c>
      <c r="H155" s="166">
        <v>1</v>
      </c>
      <c r="I155" s="281"/>
      <c r="J155" s="167">
        <f t="shared" si="20"/>
        <v>0</v>
      </c>
      <c r="K155" s="168"/>
      <c r="L155" s="169"/>
      <c r="M155" s="170" t="s">
        <v>1</v>
      </c>
      <c r="N155" s="171" t="s">
        <v>38</v>
      </c>
      <c r="O155" s="150">
        <v>0</v>
      </c>
      <c r="P155" s="150">
        <f t="shared" si="21"/>
        <v>0</v>
      </c>
      <c r="Q155" s="150">
        <v>1.4500000000000001E-2</v>
      </c>
      <c r="R155" s="150">
        <f t="shared" si="22"/>
        <v>1.4500000000000001E-2</v>
      </c>
      <c r="S155" s="150">
        <v>0</v>
      </c>
      <c r="T155" s="151">
        <f t="shared" si="2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2" t="s">
        <v>295</v>
      </c>
      <c r="AT155" s="152" t="s">
        <v>161</v>
      </c>
      <c r="AU155" s="152" t="s">
        <v>85</v>
      </c>
      <c r="AY155" s="16" t="s">
        <v>140</v>
      </c>
      <c r="BE155" s="153">
        <f t="shared" si="24"/>
        <v>0</v>
      </c>
      <c r="BF155" s="153">
        <f t="shared" si="25"/>
        <v>0</v>
      </c>
      <c r="BG155" s="153">
        <f t="shared" si="26"/>
        <v>0</v>
      </c>
      <c r="BH155" s="153">
        <f t="shared" si="27"/>
        <v>0</v>
      </c>
      <c r="BI155" s="153">
        <f t="shared" si="28"/>
        <v>0</v>
      </c>
      <c r="BJ155" s="16" t="s">
        <v>85</v>
      </c>
      <c r="BK155" s="153">
        <f t="shared" si="29"/>
        <v>0</v>
      </c>
      <c r="BL155" s="16" t="s">
        <v>221</v>
      </c>
      <c r="BM155" s="152" t="s">
        <v>891</v>
      </c>
    </row>
    <row r="156" spans="1:65" s="2" customFormat="1" ht="16.5" customHeight="1">
      <c r="A156" s="28"/>
      <c r="B156" s="140"/>
      <c r="C156" s="141" t="s">
        <v>260</v>
      </c>
      <c r="D156" s="141" t="s">
        <v>143</v>
      </c>
      <c r="E156" s="142" t="s">
        <v>892</v>
      </c>
      <c r="F156" s="143" t="s">
        <v>893</v>
      </c>
      <c r="G156" s="144" t="s">
        <v>882</v>
      </c>
      <c r="H156" s="145">
        <v>1</v>
      </c>
      <c r="I156" s="279"/>
      <c r="J156" s="146">
        <f t="shared" si="20"/>
        <v>0</v>
      </c>
      <c r="K156" s="147"/>
      <c r="L156" s="29"/>
      <c r="M156" s="148" t="s">
        <v>1</v>
      </c>
      <c r="N156" s="149" t="s">
        <v>38</v>
      </c>
      <c r="O156" s="150">
        <v>1.1000000000000001</v>
      </c>
      <c r="P156" s="150">
        <f t="shared" si="21"/>
        <v>1.1000000000000001</v>
      </c>
      <c r="Q156" s="150">
        <v>1.8500000000000001E-3</v>
      </c>
      <c r="R156" s="150">
        <f t="shared" si="22"/>
        <v>1.8500000000000001E-3</v>
      </c>
      <c r="S156" s="150">
        <v>0</v>
      </c>
      <c r="T156" s="151">
        <f t="shared" si="2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2" t="s">
        <v>221</v>
      </c>
      <c r="AT156" s="152" t="s">
        <v>143</v>
      </c>
      <c r="AU156" s="152" t="s">
        <v>85</v>
      </c>
      <c r="AY156" s="16" t="s">
        <v>140</v>
      </c>
      <c r="BE156" s="153">
        <f t="shared" si="24"/>
        <v>0</v>
      </c>
      <c r="BF156" s="153">
        <f t="shared" si="25"/>
        <v>0</v>
      </c>
      <c r="BG156" s="153">
        <f t="shared" si="26"/>
        <v>0</v>
      </c>
      <c r="BH156" s="153">
        <f t="shared" si="27"/>
        <v>0</v>
      </c>
      <c r="BI156" s="153">
        <f t="shared" si="28"/>
        <v>0</v>
      </c>
      <c r="BJ156" s="16" t="s">
        <v>85</v>
      </c>
      <c r="BK156" s="153">
        <f t="shared" si="29"/>
        <v>0</v>
      </c>
      <c r="BL156" s="16" t="s">
        <v>221</v>
      </c>
      <c r="BM156" s="152" t="s">
        <v>894</v>
      </c>
    </row>
    <row r="157" spans="1:65" s="2" customFormat="1" ht="16.5" customHeight="1">
      <c r="A157" s="28"/>
      <c r="B157" s="140"/>
      <c r="C157" s="162" t="s">
        <v>265</v>
      </c>
      <c r="D157" s="162" t="s">
        <v>161</v>
      </c>
      <c r="E157" s="163" t="s">
        <v>895</v>
      </c>
      <c r="F157" s="164" t="s">
        <v>896</v>
      </c>
      <c r="G157" s="165" t="s">
        <v>153</v>
      </c>
      <c r="H157" s="166">
        <v>1</v>
      </c>
      <c r="I157" s="281"/>
      <c r="J157" s="167">
        <f t="shared" si="20"/>
        <v>0</v>
      </c>
      <c r="K157" s="168"/>
      <c r="L157" s="169"/>
      <c r="M157" s="170" t="s">
        <v>1</v>
      </c>
      <c r="N157" s="171" t="s">
        <v>38</v>
      </c>
      <c r="O157" s="150">
        <v>0</v>
      </c>
      <c r="P157" s="150">
        <f t="shared" si="21"/>
        <v>0</v>
      </c>
      <c r="Q157" s="150">
        <v>1.2E-2</v>
      </c>
      <c r="R157" s="150">
        <f t="shared" si="22"/>
        <v>1.2E-2</v>
      </c>
      <c r="S157" s="150">
        <v>0</v>
      </c>
      <c r="T157" s="151">
        <f t="shared" si="2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2" t="s">
        <v>295</v>
      </c>
      <c r="AT157" s="152" t="s">
        <v>161</v>
      </c>
      <c r="AU157" s="152" t="s">
        <v>85</v>
      </c>
      <c r="AY157" s="16" t="s">
        <v>140</v>
      </c>
      <c r="BE157" s="153">
        <f t="shared" si="24"/>
        <v>0</v>
      </c>
      <c r="BF157" s="153">
        <f t="shared" si="25"/>
        <v>0</v>
      </c>
      <c r="BG157" s="153">
        <f t="shared" si="26"/>
        <v>0</v>
      </c>
      <c r="BH157" s="153">
        <f t="shared" si="27"/>
        <v>0</v>
      </c>
      <c r="BI157" s="153">
        <f t="shared" si="28"/>
        <v>0</v>
      </c>
      <c r="BJ157" s="16" t="s">
        <v>85</v>
      </c>
      <c r="BK157" s="153">
        <f t="shared" si="29"/>
        <v>0</v>
      </c>
      <c r="BL157" s="16" t="s">
        <v>221</v>
      </c>
      <c r="BM157" s="152" t="s">
        <v>897</v>
      </c>
    </row>
    <row r="158" spans="1:65" s="2" customFormat="1" ht="34.5" customHeight="1">
      <c r="A158" s="28"/>
      <c r="B158" s="140"/>
      <c r="C158" s="141" t="s">
        <v>270</v>
      </c>
      <c r="D158" s="141" t="s">
        <v>143</v>
      </c>
      <c r="E158" s="142" t="s">
        <v>898</v>
      </c>
      <c r="F158" s="143" t="s">
        <v>1129</v>
      </c>
      <c r="G158" s="144" t="s">
        <v>882</v>
      </c>
      <c r="H158" s="145">
        <v>1</v>
      </c>
      <c r="I158" s="279"/>
      <c r="J158" s="146">
        <f t="shared" si="20"/>
        <v>0</v>
      </c>
      <c r="K158" s="147"/>
      <c r="L158" s="29"/>
      <c r="M158" s="148" t="s">
        <v>1</v>
      </c>
      <c r="N158" s="149" t="s">
        <v>38</v>
      </c>
      <c r="O158" s="150">
        <v>2.67</v>
      </c>
      <c r="P158" s="150">
        <f t="shared" si="21"/>
        <v>2.67</v>
      </c>
      <c r="Q158" s="150">
        <v>6.9250000000000006E-2</v>
      </c>
      <c r="R158" s="150">
        <f t="shared" si="22"/>
        <v>6.9250000000000006E-2</v>
      </c>
      <c r="S158" s="150">
        <v>0</v>
      </c>
      <c r="T158" s="151">
        <f t="shared" si="2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2" t="s">
        <v>221</v>
      </c>
      <c r="AT158" s="152" t="s">
        <v>143</v>
      </c>
      <c r="AU158" s="152" t="s">
        <v>85</v>
      </c>
      <c r="AY158" s="16" t="s">
        <v>140</v>
      </c>
      <c r="BE158" s="153">
        <f t="shared" si="24"/>
        <v>0</v>
      </c>
      <c r="BF158" s="153">
        <f t="shared" si="25"/>
        <v>0</v>
      </c>
      <c r="BG158" s="153">
        <f t="shared" si="26"/>
        <v>0</v>
      </c>
      <c r="BH158" s="153">
        <f t="shared" si="27"/>
        <v>0</v>
      </c>
      <c r="BI158" s="153">
        <f t="shared" si="28"/>
        <v>0</v>
      </c>
      <c r="BJ158" s="16" t="s">
        <v>85</v>
      </c>
      <c r="BK158" s="153">
        <f t="shared" si="29"/>
        <v>0</v>
      </c>
      <c r="BL158" s="16" t="s">
        <v>221</v>
      </c>
      <c r="BM158" s="152" t="s">
        <v>899</v>
      </c>
    </row>
    <row r="159" spans="1:65" s="2" customFormat="1" ht="21.75" customHeight="1">
      <c r="A159" s="28"/>
      <c r="B159" s="140"/>
      <c r="C159" s="141" t="s">
        <v>274</v>
      </c>
      <c r="D159" s="141" t="s">
        <v>143</v>
      </c>
      <c r="E159" s="142" t="s">
        <v>900</v>
      </c>
      <c r="F159" s="143" t="s">
        <v>901</v>
      </c>
      <c r="G159" s="144" t="s">
        <v>882</v>
      </c>
      <c r="H159" s="145">
        <v>5</v>
      </c>
      <c r="I159" s="279"/>
      <c r="J159" s="146">
        <f t="shared" si="20"/>
        <v>0</v>
      </c>
      <c r="K159" s="147"/>
      <c r="L159" s="29"/>
      <c r="M159" s="148" t="s">
        <v>1</v>
      </c>
      <c r="N159" s="149" t="s">
        <v>38</v>
      </c>
      <c r="O159" s="150">
        <v>0.22700000000000001</v>
      </c>
      <c r="P159" s="150">
        <f t="shared" si="21"/>
        <v>1.135</v>
      </c>
      <c r="Q159" s="150">
        <v>2.9999999999999997E-4</v>
      </c>
      <c r="R159" s="150">
        <f t="shared" si="22"/>
        <v>1.4999999999999998E-3</v>
      </c>
      <c r="S159" s="150">
        <v>0</v>
      </c>
      <c r="T159" s="151">
        <f t="shared" si="2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2" t="s">
        <v>221</v>
      </c>
      <c r="AT159" s="152" t="s">
        <v>143</v>
      </c>
      <c r="AU159" s="152" t="s">
        <v>85</v>
      </c>
      <c r="AY159" s="16" t="s">
        <v>140</v>
      </c>
      <c r="BE159" s="153">
        <f t="shared" si="24"/>
        <v>0</v>
      </c>
      <c r="BF159" s="153">
        <f t="shared" si="25"/>
        <v>0</v>
      </c>
      <c r="BG159" s="153">
        <f t="shared" si="26"/>
        <v>0</v>
      </c>
      <c r="BH159" s="153">
        <f t="shared" si="27"/>
        <v>0</v>
      </c>
      <c r="BI159" s="153">
        <f t="shared" si="28"/>
        <v>0</v>
      </c>
      <c r="BJ159" s="16" t="s">
        <v>85</v>
      </c>
      <c r="BK159" s="153">
        <f t="shared" si="29"/>
        <v>0</v>
      </c>
      <c r="BL159" s="16" t="s">
        <v>221</v>
      </c>
      <c r="BM159" s="152" t="s">
        <v>902</v>
      </c>
    </row>
    <row r="160" spans="1:65" s="2" customFormat="1" ht="16.5" customHeight="1">
      <c r="A160" s="28"/>
      <c r="B160" s="140"/>
      <c r="C160" s="141" t="s">
        <v>278</v>
      </c>
      <c r="D160" s="141" t="s">
        <v>143</v>
      </c>
      <c r="E160" s="142" t="s">
        <v>903</v>
      </c>
      <c r="F160" s="143" t="s">
        <v>904</v>
      </c>
      <c r="G160" s="144" t="s">
        <v>153</v>
      </c>
      <c r="H160" s="145">
        <v>1</v>
      </c>
      <c r="I160" s="279"/>
      <c r="J160" s="146">
        <f t="shared" si="20"/>
        <v>0</v>
      </c>
      <c r="K160" s="147"/>
      <c r="L160" s="29"/>
      <c r="M160" s="148" t="s">
        <v>1</v>
      </c>
      <c r="N160" s="149" t="s">
        <v>38</v>
      </c>
      <c r="O160" s="150">
        <v>0</v>
      </c>
      <c r="P160" s="150">
        <f t="shared" si="21"/>
        <v>0</v>
      </c>
      <c r="Q160" s="150">
        <v>0</v>
      </c>
      <c r="R160" s="150">
        <f t="shared" si="22"/>
        <v>0</v>
      </c>
      <c r="S160" s="150">
        <v>0</v>
      </c>
      <c r="T160" s="151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2" t="s">
        <v>221</v>
      </c>
      <c r="AT160" s="152" t="s">
        <v>143</v>
      </c>
      <c r="AU160" s="152" t="s">
        <v>85</v>
      </c>
      <c r="AY160" s="16" t="s">
        <v>140</v>
      </c>
      <c r="BE160" s="153">
        <f t="shared" si="24"/>
        <v>0</v>
      </c>
      <c r="BF160" s="153">
        <f t="shared" si="25"/>
        <v>0</v>
      </c>
      <c r="BG160" s="153">
        <f t="shared" si="26"/>
        <v>0</v>
      </c>
      <c r="BH160" s="153">
        <f t="shared" si="27"/>
        <v>0</v>
      </c>
      <c r="BI160" s="153">
        <f t="shared" si="28"/>
        <v>0</v>
      </c>
      <c r="BJ160" s="16" t="s">
        <v>85</v>
      </c>
      <c r="BK160" s="153">
        <f t="shared" si="29"/>
        <v>0</v>
      </c>
      <c r="BL160" s="16" t="s">
        <v>221</v>
      </c>
      <c r="BM160" s="152" t="s">
        <v>905</v>
      </c>
    </row>
    <row r="161" spans="1:65" s="2" customFormat="1" ht="16.5" customHeight="1">
      <c r="A161" s="28"/>
      <c r="B161" s="140"/>
      <c r="C161" s="141" t="s">
        <v>282</v>
      </c>
      <c r="D161" s="141" t="s">
        <v>143</v>
      </c>
      <c r="E161" s="142" t="s">
        <v>906</v>
      </c>
      <c r="F161" s="143" t="s">
        <v>907</v>
      </c>
      <c r="G161" s="144" t="s">
        <v>153</v>
      </c>
      <c r="H161" s="145">
        <v>1</v>
      </c>
      <c r="I161" s="279"/>
      <c r="J161" s="146">
        <f t="shared" si="20"/>
        <v>0</v>
      </c>
      <c r="K161" s="147"/>
      <c r="L161" s="29"/>
      <c r="M161" s="148" t="s">
        <v>1</v>
      </c>
      <c r="N161" s="149" t="s">
        <v>38</v>
      </c>
      <c r="O161" s="150">
        <v>0.44500000000000001</v>
      </c>
      <c r="P161" s="150">
        <f t="shared" si="21"/>
        <v>0.44500000000000001</v>
      </c>
      <c r="Q161" s="150">
        <v>0</v>
      </c>
      <c r="R161" s="150">
        <f t="shared" si="22"/>
        <v>0</v>
      </c>
      <c r="S161" s="150">
        <v>0</v>
      </c>
      <c r="T161" s="151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2" t="s">
        <v>221</v>
      </c>
      <c r="AT161" s="152" t="s">
        <v>143</v>
      </c>
      <c r="AU161" s="152" t="s">
        <v>85</v>
      </c>
      <c r="AY161" s="16" t="s">
        <v>140</v>
      </c>
      <c r="BE161" s="153">
        <f t="shared" si="24"/>
        <v>0</v>
      </c>
      <c r="BF161" s="153">
        <f t="shared" si="25"/>
        <v>0</v>
      </c>
      <c r="BG161" s="153">
        <f t="shared" si="26"/>
        <v>0</v>
      </c>
      <c r="BH161" s="153">
        <f t="shared" si="27"/>
        <v>0</v>
      </c>
      <c r="BI161" s="153">
        <f t="shared" si="28"/>
        <v>0</v>
      </c>
      <c r="BJ161" s="16" t="s">
        <v>85</v>
      </c>
      <c r="BK161" s="153">
        <f t="shared" si="29"/>
        <v>0</v>
      </c>
      <c r="BL161" s="16" t="s">
        <v>221</v>
      </c>
      <c r="BM161" s="152" t="s">
        <v>908</v>
      </c>
    </row>
    <row r="162" spans="1:65" s="2" customFormat="1" ht="21.75" customHeight="1">
      <c r="A162" s="28"/>
      <c r="B162" s="140"/>
      <c r="C162" s="162" t="s">
        <v>289</v>
      </c>
      <c r="D162" s="162" t="s">
        <v>161</v>
      </c>
      <c r="E162" s="163" t="s">
        <v>909</v>
      </c>
      <c r="F162" s="164" t="s">
        <v>910</v>
      </c>
      <c r="G162" s="165" t="s">
        <v>153</v>
      </c>
      <c r="H162" s="166">
        <v>1</v>
      </c>
      <c r="I162" s="281"/>
      <c r="J162" s="167">
        <f t="shared" si="20"/>
        <v>0</v>
      </c>
      <c r="K162" s="168"/>
      <c r="L162" s="169"/>
      <c r="M162" s="170" t="s">
        <v>1</v>
      </c>
      <c r="N162" s="171" t="s">
        <v>38</v>
      </c>
      <c r="O162" s="150">
        <v>0</v>
      </c>
      <c r="P162" s="150">
        <f t="shared" si="21"/>
        <v>0</v>
      </c>
      <c r="Q162" s="150">
        <v>1.8E-3</v>
      </c>
      <c r="R162" s="150">
        <f t="shared" si="22"/>
        <v>1.8E-3</v>
      </c>
      <c r="S162" s="150">
        <v>0</v>
      </c>
      <c r="T162" s="151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2" t="s">
        <v>295</v>
      </c>
      <c r="AT162" s="152" t="s">
        <v>161</v>
      </c>
      <c r="AU162" s="152" t="s">
        <v>85</v>
      </c>
      <c r="AY162" s="16" t="s">
        <v>140</v>
      </c>
      <c r="BE162" s="153">
        <f t="shared" si="24"/>
        <v>0</v>
      </c>
      <c r="BF162" s="153">
        <f t="shared" si="25"/>
        <v>0</v>
      </c>
      <c r="BG162" s="153">
        <f t="shared" si="26"/>
        <v>0</v>
      </c>
      <c r="BH162" s="153">
        <f t="shared" si="27"/>
        <v>0</v>
      </c>
      <c r="BI162" s="153">
        <f t="shared" si="28"/>
        <v>0</v>
      </c>
      <c r="BJ162" s="16" t="s">
        <v>85</v>
      </c>
      <c r="BK162" s="153">
        <f t="shared" si="29"/>
        <v>0</v>
      </c>
      <c r="BL162" s="16" t="s">
        <v>221</v>
      </c>
      <c r="BM162" s="152" t="s">
        <v>911</v>
      </c>
    </row>
    <row r="163" spans="1:65" s="2" customFormat="1" ht="16.5" customHeight="1">
      <c r="A163" s="28"/>
      <c r="B163" s="140"/>
      <c r="C163" s="141" t="s">
        <v>295</v>
      </c>
      <c r="D163" s="141" t="s">
        <v>143</v>
      </c>
      <c r="E163" s="142" t="s">
        <v>912</v>
      </c>
      <c r="F163" s="143" t="s">
        <v>913</v>
      </c>
      <c r="G163" s="144" t="s">
        <v>153</v>
      </c>
      <c r="H163" s="145">
        <v>1</v>
      </c>
      <c r="I163" s="279"/>
      <c r="J163" s="146">
        <f t="shared" si="20"/>
        <v>0</v>
      </c>
      <c r="K163" s="147"/>
      <c r="L163" s="29"/>
      <c r="M163" s="148" t="s">
        <v>1</v>
      </c>
      <c r="N163" s="149" t="s">
        <v>38</v>
      </c>
      <c r="O163" s="150">
        <v>0.32</v>
      </c>
      <c r="P163" s="150">
        <f t="shared" si="21"/>
        <v>0.32</v>
      </c>
      <c r="Q163" s="150">
        <v>4.0000000000000003E-5</v>
      </c>
      <c r="R163" s="150">
        <f t="shared" si="22"/>
        <v>4.0000000000000003E-5</v>
      </c>
      <c r="S163" s="150">
        <v>0</v>
      </c>
      <c r="T163" s="151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2" t="s">
        <v>221</v>
      </c>
      <c r="AT163" s="152" t="s">
        <v>143</v>
      </c>
      <c r="AU163" s="152" t="s">
        <v>85</v>
      </c>
      <c r="AY163" s="16" t="s">
        <v>140</v>
      </c>
      <c r="BE163" s="153">
        <f t="shared" si="24"/>
        <v>0</v>
      </c>
      <c r="BF163" s="153">
        <f t="shared" si="25"/>
        <v>0</v>
      </c>
      <c r="BG163" s="153">
        <f t="shared" si="26"/>
        <v>0</v>
      </c>
      <c r="BH163" s="153">
        <f t="shared" si="27"/>
        <v>0</v>
      </c>
      <c r="BI163" s="153">
        <f t="shared" si="28"/>
        <v>0</v>
      </c>
      <c r="BJ163" s="16" t="s">
        <v>85</v>
      </c>
      <c r="BK163" s="153">
        <f t="shared" si="29"/>
        <v>0</v>
      </c>
      <c r="BL163" s="16" t="s">
        <v>221</v>
      </c>
      <c r="BM163" s="152" t="s">
        <v>914</v>
      </c>
    </row>
    <row r="164" spans="1:65" s="2" customFormat="1" ht="16.5" customHeight="1">
      <c r="A164" s="28"/>
      <c r="B164" s="140"/>
      <c r="C164" s="162" t="s">
        <v>299</v>
      </c>
      <c r="D164" s="162" t="s">
        <v>161</v>
      </c>
      <c r="E164" s="163" t="s">
        <v>915</v>
      </c>
      <c r="F164" s="164" t="s">
        <v>916</v>
      </c>
      <c r="G164" s="165" t="s">
        <v>153</v>
      </c>
      <c r="H164" s="166">
        <v>1</v>
      </c>
      <c r="I164" s="281"/>
      <c r="J164" s="167">
        <f t="shared" si="20"/>
        <v>0</v>
      </c>
      <c r="K164" s="168"/>
      <c r="L164" s="169"/>
      <c r="M164" s="170" t="s">
        <v>1</v>
      </c>
      <c r="N164" s="171" t="s">
        <v>38</v>
      </c>
      <c r="O164" s="150">
        <v>0</v>
      </c>
      <c r="P164" s="150">
        <f t="shared" si="21"/>
        <v>0</v>
      </c>
      <c r="Q164" s="150">
        <v>1.8E-3</v>
      </c>
      <c r="R164" s="150">
        <f t="shared" si="22"/>
        <v>1.8E-3</v>
      </c>
      <c r="S164" s="150">
        <v>0</v>
      </c>
      <c r="T164" s="151">
        <f t="shared" si="2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2" t="s">
        <v>295</v>
      </c>
      <c r="AT164" s="152" t="s">
        <v>161</v>
      </c>
      <c r="AU164" s="152" t="s">
        <v>85</v>
      </c>
      <c r="AY164" s="16" t="s">
        <v>140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6" t="s">
        <v>85</v>
      </c>
      <c r="BK164" s="153">
        <f t="shared" si="29"/>
        <v>0</v>
      </c>
      <c r="BL164" s="16" t="s">
        <v>221</v>
      </c>
      <c r="BM164" s="152" t="s">
        <v>917</v>
      </c>
    </row>
    <row r="165" spans="1:65" s="2" customFormat="1" ht="21.75" customHeight="1">
      <c r="A165" s="28"/>
      <c r="B165" s="140"/>
      <c r="C165" s="184" t="s">
        <v>303</v>
      </c>
      <c r="D165" s="184" t="s">
        <v>143</v>
      </c>
      <c r="E165" s="185" t="s">
        <v>918</v>
      </c>
      <c r="F165" s="186" t="s">
        <v>919</v>
      </c>
      <c r="G165" s="187" t="s">
        <v>882</v>
      </c>
      <c r="H165" s="188">
        <v>1</v>
      </c>
      <c r="I165" s="279"/>
      <c r="J165" s="189">
        <f t="shared" si="20"/>
        <v>0</v>
      </c>
      <c r="K165" s="147"/>
      <c r="L165" s="29"/>
      <c r="M165" s="148" t="s">
        <v>1</v>
      </c>
      <c r="N165" s="149" t="s">
        <v>38</v>
      </c>
      <c r="O165" s="150">
        <v>0.51700000000000002</v>
      </c>
      <c r="P165" s="150">
        <f t="shared" si="21"/>
        <v>0.51700000000000002</v>
      </c>
      <c r="Q165" s="150">
        <v>1.2E-4</v>
      </c>
      <c r="R165" s="150">
        <f t="shared" si="22"/>
        <v>1.2E-4</v>
      </c>
      <c r="S165" s="150">
        <v>0</v>
      </c>
      <c r="T165" s="151">
        <f t="shared" si="2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2" t="s">
        <v>221</v>
      </c>
      <c r="AT165" s="152" t="s">
        <v>143</v>
      </c>
      <c r="AU165" s="152" t="s">
        <v>85</v>
      </c>
      <c r="AY165" s="16" t="s">
        <v>140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6" t="s">
        <v>85</v>
      </c>
      <c r="BK165" s="153">
        <f t="shared" si="29"/>
        <v>0</v>
      </c>
      <c r="BL165" s="16" t="s">
        <v>221</v>
      </c>
      <c r="BM165" s="152" t="s">
        <v>920</v>
      </c>
    </row>
    <row r="166" spans="1:65" s="2" customFormat="1" ht="28.5" customHeight="1">
      <c r="A166" s="28"/>
      <c r="B166" s="140"/>
      <c r="C166" s="190" t="s">
        <v>308</v>
      </c>
      <c r="D166" s="190" t="s">
        <v>1128</v>
      </c>
      <c r="E166" s="191"/>
      <c r="F166" s="192" t="s">
        <v>1127</v>
      </c>
      <c r="G166" s="193" t="s">
        <v>153</v>
      </c>
      <c r="H166" s="194">
        <v>1</v>
      </c>
      <c r="I166" s="281"/>
      <c r="J166" s="195">
        <f t="shared" si="20"/>
        <v>0</v>
      </c>
      <c r="K166" s="168"/>
      <c r="L166" s="169"/>
      <c r="M166" s="170" t="s">
        <v>1</v>
      </c>
      <c r="N166" s="171" t="s">
        <v>38</v>
      </c>
      <c r="O166" s="150">
        <v>0</v>
      </c>
      <c r="P166" s="150">
        <f t="shared" si="21"/>
        <v>0</v>
      </c>
      <c r="Q166" s="150">
        <v>1.8E-3</v>
      </c>
      <c r="R166" s="150">
        <f t="shared" si="22"/>
        <v>1.8E-3</v>
      </c>
      <c r="S166" s="150">
        <v>0</v>
      </c>
      <c r="T166" s="151">
        <f t="shared" si="2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2" t="s">
        <v>295</v>
      </c>
      <c r="AT166" s="152" t="s">
        <v>161</v>
      </c>
      <c r="AU166" s="152" t="s">
        <v>85</v>
      </c>
      <c r="AY166" s="16" t="s">
        <v>140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6" t="s">
        <v>85</v>
      </c>
      <c r="BK166" s="153">
        <f t="shared" si="29"/>
        <v>0</v>
      </c>
      <c r="BL166" s="16" t="s">
        <v>221</v>
      </c>
      <c r="BM166" s="152" t="s">
        <v>921</v>
      </c>
    </row>
    <row r="167" spans="1:65" s="2" customFormat="1" ht="16.5" customHeight="1">
      <c r="A167" s="28"/>
      <c r="B167" s="140"/>
      <c r="C167" s="141" t="s">
        <v>313</v>
      </c>
      <c r="D167" s="141" t="s">
        <v>143</v>
      </c>
      <c r="E167" s="142" t="s">
        <v>922</v>
      </c>
      <c r="F167" s="143" t="s">
        <v>923</v>
      </c>
      <c r="G167" s="144" t="s">
        <v>153</v>
      </c>
      <c r="H167" s="145">
        <v>1</v>
      </c>
      <c r="I167" s="279"/>
      <c r="J167" s="146">
        <f t="shared" si="20"/>
        <v>0</v>
      </c>
      <c r="K167" s="147"/>
      <c r="L167" s="29"/>
      <c r="M167" s="148" t="s">
        <v>1</v>
      </c>
      <c r="N167" s="149" t="s">
        <v>38</v>
      </c>
      <c r="O167" s="150">
        <v>0</v>
      </c>
      <c r="P167" s="150">
        <f t="shared" si="21"/>
        <v>0</v>
      </c>
      <c r="Q167" s="150">
        <v>0</v>
      </c>
      <c r="R167" s="150">
        <f t="shared" si="22"/>
        <v>0</v>
      </c>
      <c r="S167" s="150">
        <v>0</v>
      </c>
      <c r="T167" s="151">
        <f t="shared" si="2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2" t="s">
        <v>221</v>
      </c>
      <c r="AT167" s="152" t="s">
        <v>143</v>
      </c>
      <c r="AU167" s="152" t="s">
        <v>85</v>
      </c>
      <c r="AY167" s="16" t="s">
        <v>140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16" t="s">
        <v>85</v>
      </c>
      <c r="BK167" s="153">
        <f t="shared" si="29"/>
        <v>0</v>
      </c>
      <c r="BL167" s="16" t="s">
        <v>221</v>
      </c>
      <c r="BM167" s="152" t="s">
        <v>924</v>
      </c>
    </row>
    <row r="168" spans="1:65" s="2" customFormat="1" ht="16.5" customHeight="1">
      <c r="A168" s="28"/>
      <c r="B168" s="140"/>
      <c r="C168" s="141" t="s">
        <v>318</v>
      </c>
      <c r="D168" s="141" t="s">
        <v>143</v>
      </c>
      <c r="E168" s="142" t="s">
        <v>925</v>
      </c>
      <c r="F168" s="143" t="s">
        <v>926</v>
      </c>
      <c r="G168" s="144" t="s">
        <v>153</v>
      </c>
      <c r="H168" s="145">
        <v>2</v>
      </c>
      <c r="I168" s="279"/>
      <c r="J168" s="146">
        <f t="shared" si="20"/>
        <v>0</v>
      </c>
      <c r="K168" s="147"/>
      <c r="L168" s="29"/>
      <c r="M168" s="148" t="s">
        <v>1</v>
      </c>
      <c r="N168" s="149" t="s">
        <v>38</v>
      </c>
      <c r="O168" s="150">
        <v>0.113</v>
      </c>
      <c r="P168" s="150">
        <f t="shared" si="21"/>
        <v>0.22600000000000001</v>
      </c>
      <c r="Q168" s="150">
        <v>2.7999999999999998E-4</v>
      </c>
      <c r="R168" s="150">
        <f t="shared" si="22"/>
        <v>5.5999999999999995E-4</v>
      </c>
      <c r="S168" s="150">
        <v>0</v>
      </c>
      <c r="T168" s="151">
        <f t="shared" si="2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2" t="s">
        <v>221</v>
      </c>
      <c r="AT168" s="152" t="s">
        <v>143</v>
      </c>
      <c r="AU168" s="152" t="s">
        <v>85</v>
      </c>
      <c r="AY168" s="16" t="s">
        <v>140</v>
      </c>
      <c r="BE168" s="153">
        <f t="shared" si="24"/>
        <v>0</v>
      </c>
      <c r="BF168" s="153">
        <f t="shared" si="25"/>
        <v>0</v>
      </c>
      <c r="BG168" s="153">
        <f t="shared" si="26"/>
        <v>0</v>
      </c>
      <c r="BH168" s="153">
        <f t="shared" si="27"/>
        <v>0</v>
      </c>
      <c r="BI168" s="153">
        <f t="shared" si="28"/>
        <v>0</v>
      </c>
      <c r="BJ168" s="16" t="s">
        <v>85</v>
      </c>
      <c r="BK168" s="153">
        <f t="shared" si="29"/>
        <v>0</v>
      </c>
      <c r="BL168" s="16" t="s">
        <v>221</v>
      </c>
      <c r="BM168" s="152" t="s">
        <v>927</v>
      </c>
    </row>
    <row r="169" spans="1:65" s="2" customFormat="1" ht="29.25" customHeight="1">
      <c r="A169" s="28"/>
      <c r="B169" s="140"/>
      <c r="C169" s="184" t="s">
        <v>325</v>
      </c>
      <c r="D169" s="184" t="s">
        <v>1128</v>
      </c>
      <c r="E169" s="185"/>
      <c r="F169" s="186" t="s">
        <v>1130</v>
      </c>
      <c r="G169" s="187" t="s">
        <v>153</v>
      </c>
      <c r="H169" s="188">
        <v>1</v>
      </c>
      <c r="I169" s="279"/>
      <c r="J169" s="189">
        <f t="shared" si="20"/>
        <v>0</v>
      </c>
      <c r="K169" s="147"/>
      <c r="L169" s="29"/>
      <c r="M169" s="148" t="s">
        <v>1</v>
      </c>
      <c r="N169" s="149" t="s">
        <v>38</v>
      </c>
      <c r="O169" s="150">
        <v>0.33900000000000002</v>
      </c>
      <c r="P169" s="150">
        <f t="shared" si="21"/>
        <v>0.33900000000000002</v>
      </c>
      <c r="Q169" s="150">
        <v>1.01E-3</v>
      </c>
      <c r="R169" s="150">
        <f t="shared" si="22"/>
        <v>1.01E-3</v>
      </c>
      <c r="S169" s="150">
        <v>0</v>
      </c>
      <c r="T169" s="151">
        <f t="shared" si="2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2" t="s">
        <v>221</v>
      </c>
      <c r="AT169" s="152" t="s">
        <v>143</v>
      </c>
      <c r="AU169" s="152" t="s">
        <v>85</v>
      </c>
      <c r="AY169" s="16" t="s">
        <v>140</v>
      </c>
      <c r="BE169" s="153">
        <f t="shared" si="24"/>
        <v>0</v>
      </c>
      <c r="BF169" s="153">
        <f t="shared" si="25"/>
        <v>0</v>
      </c>
      <c r="BG169" s="153">
        <f t="shared" si="26"/>
        <v>0</v>
      </c>
      <c r="BH169" s="153">
        <f t="shared" si="27"/>
        <v>0</v>
      </c>
      <c r="BI169" s="153">
        <f t="shared" si="28"/>
        <v>0</v>
      </c>
      <c r="BJ169" s="16" t="s">
        <v>85</v>
      </c>
      <c r="BK169" s="153">
        <f t="shared" si="29"/>
        <v>0</v>
      </c>
      <c r="BL169" s="16" t="s">
        <v>221</v>
      </c>
      <c r="BM169" s="152" t="s">
        <v>928</v>
      </c>
    </row>
    <row r="170" spans="1:65" s="12" customFormat="1" ht="22.9" customHeight="1">
      <c r="B170" s="128"/>
      <c r="D170" s="129" t="s">
        <v>71</v>
      </c>
      <c r="E170" s="138" t="s">
        <v>929</v>
      </c>
      <c r="F170" s="138" t="s">
        <v>930</v>
      </c>
      <c r="J170" s="139">
        <f>BK170</f>
        <v>0</v>
      </c>
      <c r="L170" s="128"/>
      <c r="M170" s="132"/>
      <c r="N170" s="133"/>
      <c r="O170" s="133"/>
      <c r="P170" s="134">
        <f>P171</f>
        <v>0</v>
      </c>
      <c r="Q170" s="133"/>
      <c r="R170" s="134">
        <f>R171</f>
        <v>0</v>
      </c>
      <c r="S170" s="133"/>
      <c r="T170" s="135">
        <f>T171</f>
        <v>0</v>
      </c>
      <c r="AR170" s="129" t="s">
        <v>85</v>
      </c>
      <c r="AT170" s="136" t="s">
        <v>71</v>
      </c>
      <c r="AU170" s="136" t="s">
        <v>80</v>
      </c>
      <c r="AY170" s="129" t="s">
        <v>140</v>
      </c>
      <c r="BK170" s="137">
        <f>BK171</f>
        <v>0</v>
      </c>
    </row>
    <row r="171" spans="1:65" s="2" customFormat="1" ht="21.75" customHeight="1">
      <c r="A171" s="28"/>
      <c r="B171" s="140"/>
      <c r="C171" s="141" t="s">
        <v>329</v>
      </c>
      <c r="D171" s="141" t="s">
        <v>143</v>
      </c>
      <c r="E171" s="142" t="s">
        <v>931</v>
      </c>
      <c r="F171" s="143" t="s">
        <v>932</v>
      </c>
      <c r="G171" s="144" t="s">
        <v>882</v>
      </c>
      <c r="H171" s="145">
        <v>1</v>
      </c>
      <c r="I171" s="279"/>
      <c r="J171" s="146">
        <f>ROUND(I171*H171,2)</f>
        <v>0</v>
      </c>
      <c r="K171" s="147"/>
      <c r="L171" s="29"/>
      <c r="M171" s="179" t="s">
        <v>1</v>
      </c>
      <c r="N171" s="180" t="s">
        <v>38</v>
      </c>
      <c r="O171" s="181">
        <v>0</v>
      </c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2" t="s">
        <v>221</v>
      </c>
      <c r="AT171" s="152" t="s">
        <v>143</v>
      </c>
      <c r="AU171" s="152" t="s">
        <v>85</v>
      </c>
      <c r="AY171" s="16" t="s">
        <v>140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16" t="s">
        <v>85</v>
      </c>
      <c r="BK171" s="153">
        <f>ROUND(I171*H171,2)</f>
        <v>0</v>
      </c>
      <c r="BL171" s="16" t="s">
        <v>221</v>
      </c>
      <c r="BM171" s="152" t="s">
        <v>933</v>
      </c>
    </row>
    <row r="172" spans="1:65" s="2" customFormat="1" ht="6.95" customHeight="1">
      <c r="A172" s="28"/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29"/>
      <c r="M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</row>
    <row r="175" spans="1:65">
      <c r="F175" s="196"/>
    </row>
    <row r="176" spans="1:65">
      <c r="F176" s="196"/>
    </row>
    <row r="177" spans="6:6">
      <c r="F177" s="196"/>
    </row>
    <row r="178" spans="6:6">
      <c r="F178" s="196"/>
    </row>
  </sheetData>
  <autoFilter ref="C122:K171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3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60" t="s">
        <v>5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88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customHeight="1">
      <c r="B4" s="19"/>
      <c r="D4" s="20" t="s">
        <v>98</v>
      </c>
      <c r="L4" s="19"/>
      <c r="M4" s="90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66" t="str">
        <f>'Rekapitulace stavby'!K6</f>
        <v>VD Miřejovice Rekonstrukce bytu</v>
      </c>
      <c r="F7" s="267"/>
      <c r="G7" s="267"/>
      <c r="H7" s="267"/>
      <c r="L7" s="19"/>
    </row>
    <row r="8" spans="1:46" s="2" customFormat="1" ht="12" customHeight="1">
      <c r="A8" s="28"/>
      <c r="B8" s="29"/>
      <c r="C8" s="28"/>
      <c r="D8" s="25" t="s">
        <v>99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31" t="s">
        <v>934</v>
      </c>
      <c r="F9" s="265"/>
      <c r="G9" s="265"/>
      <c r="H9" s="265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16</v>
      </c>
      <c r="E11" s="28"/>
      <c r="F11" s="23" t="s">
        <v>1</v>
      </c>
      <c r="G11" s="28"/>
      <c r="H11" s="28"/>
      <c r="I11" s="25" t="s">
        <v>17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18</v>
      </c>
      <c r="E12" s="28"/>
      <c r="F12" s="23" t="s">
        <v>19</v>
      </c>
      <c r="G12" s="28"/>
      <c r="H12" s="28"/>
      <c r="I12" s="25" t="s">
        <v>20</v>
      </c>
      <c r="J12" s="51">
        <f>'Rekapitulace stavby'!AN8</f>
        <v>44428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23</v>
      </c>
      <c r="F15" s="28"/>
      <c r="G15" s="28"/>
      <c r="H15" s="28"/>
      <c r="I15" s="25" t="s">
        <v>24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83" t="str">
        <f>'Rekapitulace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82" t="str">
        <f>'Rekapitulace stavby'!E14</f>
        <v>Vyplň údaj</v>
      </c>
      <c r="F18" s="282"/>
      <c r="G18" s="282"/>
      <c r="H18" s="282"/>
      <c r="I18" s="25" t="s">
        <v>24</v>
      </c>
      <c r="J18" s="283" t="str">
        <f>'Rekapitulace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22</v>
      </c>
      <c r="J20" s="23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">
        <v>27</v>
      </c>
      <c r="F21" s="28"/>
      <c r="G21" s="28"/>
      <c r="H21" s="28"/>
      <c r="I21" s="25" t="s">
        <v>24</v>
      </c>
      <c r="J21" s="23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22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">
        <v>30</v>
      </c>
      <c r="F24" s="28"/>
      <c r="G24" s="28"/>
      <c r="H24" s="28"/>
      <c r="I24" s="25" t="s">
        <v>24</v>
      </c>
      <c r="J24" s="23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56" t="s">
        <v>1</v>
      </c>
      <c r="F27" s="256"/>
      <c r="G27" s="256"/>
      <c r="H27" s="25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ROUND(J120,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ROUND((SUM(BE120:BE133)),  2)</f>
        <v>0</v>
      </c>
      <c r="G33" s="28"/>
      <c r="H33" s="28"/>
      <c r="I33" s="97">
        <v>0.21</v>
      </c>
      <c r="J33" s="96">
        <f>ROUND(((SUM(BE120:BE133))*I33),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ROUND((SUM(BF120:BF133)),  2)</f>
        <v>0</v>
      </c>
      <c r="G34" s="28"/>
      <c r="H34" s="28"/>
      <c r="I34" s="97">
        <v>0.15</v>
      </c>
      <c r="J34" s="96">
        <f>ROUND(((SUM(BF120:BF133))*I34),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ROUND((SUM(BG120:BG133)),  2)</f>
        <v>0</v>
      </c>
      <c r="G35" s="28"/>
      <c r="H35" s="28"/>
      <c r="I35" s="97">
        <v>0.21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ROUND((SUM(BH120:BH133)),  2)</f>
        <v>0</v>
      </c>
      <c r="G36" s="28"/>
      <c r="H36" s="28"/>
      <c r="I36" s="97">
        <v>0.15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ROUND((SUM(BI120:BI133)),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0" t="s">
        <v>101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66" t="str">
        <f>E7</f>
        <v>VD Miřejovice Rekonstrukce bytu</v>
      </c>
      <c r="F85" s="267"/>
      <c r="G85" s="267"/>
      <c r="H85" s="267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99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31" t="str">
        <f>E9</f>
        <v>ÚT - Ústřední topení</v>
      </c>
      <c r="F87" s="265"/>
      <c r="G87" s="265"/>
      <c r="H87" s="265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28"/>
      <c r="E89" s="28"/>
      <c r="F89" s="23" t="str">
        <f>F12</f>
        <v>Zagarolská 59, Nelahozeves</v>
      </c>
      <c r="G89" s="28"/>
      <c r="H89" s="28"/>
      <c r="I89" s="25" t="s">
        <v>20</v>
      </c>
      <c r="J89" s="51">
        <f>IF(J12="","",J12)</f>
        <v>44428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5" t="s">
        <v>21</v>
      </c>
      <c r="D91" s="28"/>
      <c r="E91" s="28"/>
      <c r="F91" s="23" t="str">
        <f>E15</f>
        <v>Povodí Vltavy Státní podnik</v>
      </c>
      <c r="G91" s="28"/>
      <c r="H91" s="28"/>
      <c r="I91" s="25" t="s">
        <v>26</v>
      </c>
      <c r="J91" s="26" t="str">
        <f>E21</f>
        <v>MVFR srchitekti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5" t="s">
        <v>25</v>
      </c>
      <c r="D92" s="28"/>
      <c r="E92" s="28"/>
      <c r="F92" s="23" t="str">
        <f>IF(E18="","",E18)</f>
        <v>Vyplň údaj</v>
      </c>
      <c r="G92" s="28"/>
      <c r="H92" s="28"/>
      <c r="I92" s="25" t="s">
        <v>29</v>
      </c>
      <c r="J92" s="26" t="str">
        <f>E24</f>
        <v>Ing. Rostislav Živný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104</v>
      </c>
      <c r="D96" s="28"/>
      <c r="E96" s="28"/>
      <c r="F96" s="28"/>
      <c r="G96" s="28"/>
      <c r="H96" s="28"/>
      <c r="I96" s="28"/>
      <c r="J96" s="67">
        <f>J120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105</v>
      </c>
    </row>
    <row r="97" spans="1:31" s="9" customFormat="1" ht="24.95" customHeight="1">
      <c r="B97" s="109"/>
      <c r="D97" s="110" t="s">
        <v>801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1:31" s="10" customFormat="1" ht="19.899999999999999" customHeight="1">
      <c r="B98" s="113"/>
      <c r="D98" s="114" t="s">
        <v>935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1:31" s="10" customFormat="1" ht="19.899999999999999" customHeight="1">
      <c r="B99" s="113"/>
      <c r="D99" s="114" t="s">
        <v>936</v>
      </c>
      <c r="E99" s="115"/>
      <c r="F99" s="115"/>
      <c r="G99" s="115"/>
      <c r="H99" s="115"/>
      <c r="I99" s="115"/>
      <c r="J99" s="116">
        <f>J127</f>
        <v>0</v>
      </c>
      <c r="L99" s="113"/>
    </row>
    <row r="100" spans="1:31" s="10" customFormat="1" ht="19.899999999999999" customHeight="1">
      <c r="B100" s="113"/>
      <c r="D100" s="114" t="s">
        <v>937</v>
      </c>
      <c r="E100" s="115"/>
      <c r="F100" s="115"/>
      <c r="G100" s="115"/>
      <c r="H100" s="115"/>
      <c r="I100" s="115"/>
      <c r="J100" s="116">
        <f>J130</f>
        <v>0</v>
      </c>
      <c r="L100" s="113"/>
    </row>
    <row r="101" spans="1:31" s="2" customFormat="1" ht="21.75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 s="2" customFormat="1" ht="6.95" customHeight="1">
      <c r="A102" s="28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pans="1:31" s="2" customFormat="1" ht="6.95" customHeight="1">
      <c r="A106" s="28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4.95" customHeight="1">
      <c r="A107" s="28"/>
      <c r="B107" s="29"/>
      <c r="C107" s="20" t="s">
        <v>125</v>
      </c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6.5" customHeight="1">
      <c r="A110" s="28"/>
      <c r="B110" s="29"/>
      <c r="C110" s="28"/>
      <c r="D110" s="28"/>
      <c r="E110" s="266" t="str">
        <f>E7</f>
        <v>VD Miřejovice Rekonstrukce bytu</v>
      </c>
      <c r="F110" s="267"/>
      <c r="G110" s="267"/>
      <c r="H110" s="267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99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>
      <c r="A112" s="28"/>
      <c r="B112" s="29"/>
      <c r="C112" s="28"/>
      <c r="D112" s="28"/>
      <c r="E112" s="231" t="str">
        <f>E9</f>
        <v>ÚT - Ústřední topení</v>
      </c>
      <c r="F112" s="265"/>
      <c r="G112" s="265"/>
      <c r="H112" s="265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18</v>
      </c>
      <c r="D114" s="28"/>
      <c r="E114" s="28"/>
      <c r="F114" s="23" t="str">
        <f>F12</f>
        <v>Zagarolská 59, Nelahozeves</v>
      </c>
      <c r="G114" s="28"/>
      <c r="H114" s="28"/>
      <c r="I114" s="25" t="s">
        <v>20</v>
      </c>
      <c r="J114" s="51">
        <f>IF(J12="","",J12)</f>
        <v>44428</v>
      </c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25.7" customHeight="1">
      <c r="A116" s="28"/>
      <c r="B116" s="29"/>
      <c r="C116" s="25" t="s">
        <v>21</v>
      </c>
      <c r="D116" s="28"/>
      <c r="E116" s="28"/>
      <c r="F116" s="23" t="str">
        <f>E15</f>
        <v>Povodí Vltavy Státní podnik</v>
      </c>
      <c r="G116" s="28"/>
      <c r="H116" s="28"/>
      <c r="I116" s="25" t="s">
        <v>26</v>
      </c>
      <c r="J116" s="26" t="str">
        <f>E21</f>
        <v>MVFR srchitekti s.r.o.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5.2" customHeight="1">
      <c r="A117" s="28"/>
      <c r="B117" s="29"/>
      <c r="C117" s="25" t="s">
        <v>25</v>
      </c>
      <c r="D117" s="28"/>
      <c r="E117" s="28"/>
      <c r="F117" s="23" t="str">
        <f>IF(E18="","",E18)</f>
        <v>Vyplň údaj</v>
      </c>
      <c r="G117" s="28"/>
      <c r="H117" s="28"/>
      <c r="I117" s="25" t="s">
        <v>29</v>
      </c>
      <c r="J117" s="26" t="str">
        <f>E24</f>
        <v>Ing. Rostislav Živný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0.3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11" customFormat="1" ht="29.25" customHeight="1">
      <c r="A119" s="117"/>
      <c r="B119" s="118"/>
      <c r="C119" s="119" t="s">
        <v>126</v>
      </c>
      <c r="D119" s="120" t="s">
        <v>57</v>
      </c>
      <c r="E119" s="120" t="s">
        <v>53</v>
      </c>
      <c r="F119" s="120" t="s">
        <v>54</v>
      </c>
      <c r="G119" s="120" t="s">
        <v>127</v>
      </c>
      <c r="H119" s="120" t="s">
        <v>128</v>
      </c>
      <c r="I119" s="120" t="s">
        <v>129</v>
      </c>
      <c r="J119" s="121" t="s">
        <v>103</v>
      </c>
      <c r="K119" s="122" t="s">
        <v>130</v>
      </c>
      <c r="L119" s="123"/>
      <c r="M119" s="58" t="s">
        <v>1</v>
      </c>
      <c r="N119" s="59" t="s">
        <v>36</v>
      </c>
      <c r="O119" s="59" t="s">
        <v>131</v>
      </c>
      <c r="P119" s="59" t="s">
        <v>132</v>
      </c>
      <c r="Q119" s="59" t="s">
        <v>133</v>
      </c>
      <c r="R119" s="59" t="s">
        <v>134</v>
      </c>
      <c r="S119" s="59" t="s">
        <v>135</v>
      </c>
      <c r="T119" s="60" t="s">
        <v>136</v>
      </c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</row>
    <row r="120" spans="1:65" s="2" customFormat="1" ht="22.9" customHeight="1">
      <c r="A120" s="28"/>
      <c r="B120" s="29"/>
      <c r="C120" s="65" t="s">
        <v>137</v>
      </c>
      <c r="D120" s="28"/>
      <c r="E120" s="28"/>
      <c r="F120" s="28"/>
      <c r="G120" s="28"/>
      <c r="H120" s="28"/>
      <c r="I120" s="28"/>
      <c r="J120" s="124">
        <f>BK120</f>
        <v>0</v>
      </c>
      <c r="K120" s="28"/>
      <c r="L120" s="29"/>
      <c r="M120" s="61"/>
      <c r="N120" s="52"/>
      <c r="O120" s="62"/>
      <c r="P120" s="125">
        <f>P121</f>
        <v>2.36</v>
      </c>
      <c r="Q120" s="62"/>
      <c r="R120" s="125">
        <f>R121</f>
        <v>1.7690000000000001E-2</v>
      </c>
      <c r="S120" s="62"/>
      <c r="T120" s="126">
        <f>T121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6" t="s">
        <v>71</v>
      </c>
      <c r="AU120" s="16" t="s">
        <v>105</v>
      </c>
      <c r="BK120" s="127">
        <f>BK121</f>
        <v>0</v>
      </c>
    </row>
    <row r="121" spans="1:65" s="12" customFormat="1" ht="25.9" customHeight="1">
      <c r="B121" s="128"/>
      <c r="D121" s="129" t="s">
        <v>71</v>
      </c>
      <c r="E121" s="130" t="s">
        <v>482</v>
      </c>
      <c r="F121" s="130" t="s">
        <v>808</v>
      </c>
      <c r="J121" s="131">
        <f>BK121</f>
        <v>0</v>
      </c>
      <c r="L121" s="128"/>
      <c r="M121" s="132"/>
      <c r="N121" s="133"/>
      <c r="O121" s="133"/>
      <c r="P121" s="134">
        <f>P122+P127+P130</f>
        <v>2.36</v>
      </c>
      <c r="Q121" s="133"/>
      <c r="R121" s="134">
        <f>R122+R127+R130</f>
        <v>1.7690000000000001E-2</v>
      </c>
      <c r="S121" s="133"/>
      <c r="T121" s="135">
        <f>T122+T127+T130</f>
        <v>0</v>
      </c>
      <c r="AR121" s="129" t="s">
        <v>85</v>
      </c>
      <c r="AT121" s="136" t="s">
        <v>71</v>
      </c>
      <c r="AU121" s="136" t="s">
        <v>72</v>
      </c>
      <c r="AY121" s="129" t="s">
        <v>140</v>
      </c>
      <c r="BK121" s="137">
        <f>BK122+BK127+BK130</f>
        <v>0</v>
      </c>
    </row>
    <row r="122" spans="1:65" s="12" customFormat="1" ht="22.9" customHeight="1">
      <c r="B122" s="128"/>
      <c r="D122" s="129" t="s">
        <v>71</v>
      </c>
      <c r="E122" s="138" t="s">
        <v>938</v>
      </c>
      <c r="F122" s="138" t="s">
        <v>939</v>
      </c>
      <c r="J122" s="139">
        <f>BK122</f>
        <v>0</v>
      </c>
      <c r="L122" s="128"/>
      <c r="M122" s="132"/>
      <c r="N122" s="133"/>
      <c r="O122" s="133"/>
      <c r="P122" s="134">
        <f>SUM(P123:P126)</f>
        <v>2.36</v>
      </c>
      <c r="Q122" s="133"/>
      <c r="R122" s="134">
        <f>SUM(R123:R126)</f>
        <v>1.7690000000000001E-2</v>
      </c>
      <c r="S122" s="133"/>
      <c r="T122" s="135">
        <f>SUM(T123:T126)</f>
        <v>0</v>
      </c>
      <c r="AR122" s="129" t="s">
        <v>85</v>
      </c>
      <c r="AT122" s="136" t="s">
        <v>71</v>
      </c>
      <c r="AU122" s="136" t="s">
        <v>80</v>
      </c>
      <c r="AY122" s="129" t="s">
        <v>140</v>
      </c>
      <c r="BK122" s="137">
        <f>SUM(BK123:BK126)</f>
        <v>0</v>
      </c>
    </row>
    <row r="123" spans="1:65" s="2" customFormat="1" ht="16.5" customHeight="1">
      <c r="A123" s="28"/>
      <c r="B123" s="140"/>
      <c r="C123" s="162" t="s">
        <v>80</v>
      </c>
      <c r="D123" s="162" t="s">
        <v>161</v>
      </c>
      <c r="E123" s="163" t="s">
        <v>940</v>
      </c>
      <c r="F123" s="164" t="s">
        <v>941</v>
      </c>
      <c r="G123" s="165" t="s">
        <v>153</v>
      </c>
      <c r="H123" s="166">
        <v>16</v>
      </c>
      <c r="I123" s="281"/>
      <c r="J123" s="167">
        <f>ROUND(I123*H123,2)</f>
        <v>0</v>
      </c>
      <c r="K123" s="168"/>
      <c r="L123" s="169"/>
      <c r="M123" s="170" t="s">
        <v>1</v>
      </c>
      <c r="N123" s="171" t="s">
        <v>38</v>
      </c>
      <c r="O123" s="150">
        <v>0</v>
      </c>
      <c r="P123" s="150">
        <f>O123*H123</f>
        <v>0</v>
      </c>
      <c r="Q123" s="150">
        <v>3.6999999999999999E-4</v>
      </c>
      <c r="R123" s="150">
        <f>Q123*H123</f>
        <v>5.9199999999999999E-3</v>
      </c>
      <c r="S123" s="150">
        <v>0</v>
      </c>
      <c r="T123" s="151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52" t="s">
        <v>295</v>
      </c>
      <c r="AT123" s="152" t="s">
        <v>161</v>
      </c>
      <c r="AU123" s="152" t="s">
        <v>85</v>
      </c>
      <c r="AY123" s="16" t="s">
        <v>140</v>
      </c>
      <c r="BE123" s="153">
        <f>IF(N123="základní",J123,0)</f>
        <v>0</v>
      </c>
      <c r="BF123" s="153">
        <f>IF(N123="snížená",J123,0)</f>
        <v>0</v>
      </c>
      <c r="BG123" s="153">
        <f>IF(N123="zákl. přenesená",J123,0)</f>
        <v>0</v>
      </c>
      <c r="BH123" s="153">
        <f>IF(N123="sníž. přenesená",J123,0)</f>
        <v>0</v>
      </c>
      <c r="BI123" s="153">
        <f>IF(N123="nulová",J123,0)</f>
        <v>0</v>
      </c>
      <c r="BJ123" s="16" t="s">
        <v>85</v>
      </c>
      <c r="BK123" s="153">
        <f>ROUND(I123*H123,2)</f>
        <v>0</v>
      </c>
      <c r="BL123" s="16" t="s">
        <v>221</v>
      </c>
      <c r="BM123" s="152" t="s">
        <v>942</v>
      </c>
    </row>
    <row r="124" spans="1:65" s="2" customFormat="1" ht="16.5" customHeight="1">
      <c r="A124" s="28"/>
      <c r="B124" s="140"/>
      <c r="C124" s="162" t="s">
        <v>85</v>
      </c>
      <c r="D124" s="162" t="s">
        <v>161</v>
      </c>
      <c r="E124" s="163" t="s">
        <v>943</v>
      </c>
      <c r="F124" s="164" t="s">
        <v>944</v>
      </c>
      <c r="G124" s="165" t="s">
        <v>181</v>
      </c>
      <c r="H124" s="166">
        <v>20</v>
      </c>
      <c r="I124" s="281"/>
      <c r="J124" s="167">
        <f>ROUND(I124*H124,2)</f>
        <v>0</v>
      </c>
      <c r="K124" s="168"/>
      <c r="L124" s="169"/>
      <c r="M124" s="170" t="s">
        <v>1</v>
      </c>
      <c r="N124" s="171" t="s">
        <v>38</v>
      </c>
      <c r="O124" s="150">
        <v>0</v>
      </c>
      <c r="P124" s="150">
        <f>O124*H124</f>
        <v>0</v>
      </c>
      <c r="Q124" s="150">
        <v>3.6999999999999999E-4</v>
      </c>
      <c r="R124" s="150">
        <f>Q124*H124</f>
        <v>7.4000000000000003E-3</v>
      </c>
      <c r="S124" s="150">
        <v>0</v>
      </c>
      <c r="T124" s="151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2" t="s">
        <v>295</v>
      </c>
      <c r="AT124" s="152" t="s">
        <v>161</v>
      </c>
      <c r="AU124" s="152" t="s">
        <v>85</v>
      </c>
      <c r="AY124" s="16" t="s">
        <v>140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16" t="s">
        <v>85</v>
      </c>
      <c r="BK124" s="153">
        <f>ROUND(I124*H124,2)</f>
        <v>0</v>
      </c>
      <c r="BL124" s="16" t="s">
        <v>221</v>
      </c>
      <c r="BM124" s="152" t="s">
        <v>945</v>
      </c>
    </row>
    <row r="125" spans="1:65" s="2" customFormat="1" ht="21.75" customHeight="1">
      <c r="A125" s="28"/>
      <c r="B125" s="140"/>
      <c r="C125" s="162" t="s">
        <v>141</v>
      </c>
      <c r="D125" s="162" t="s">
        <v>161</v>
      </c>
      <c r="E125" s="163" t="s">
        <v>946</v>
      </c>
      <c r="F125" s="164" t="s">
        <v>947</v>
      </c>
      <c r="G125" s="165" t="s">
        <v>602</v>
      </c>
      <c r="H125" s="166">
        <v>1</v>
      </c>
      <c r="I125" s="281"/>
      <c r="J125" s="167">
        <f>ROUND(I125*H125,2)</f>
        <v>0</v>
      </c>
      <c r="K125" s="168"/>
      <c r="L125" s="169"/>
      <c r="M125" s="170" t="s">
        <v>1</v>
      </c>
      <c r="N125" s="171" t="s">
        <v>38</v>
      </c>
      <c r="O125" s="150">
        <v>0</v>
      </c>
      <c r="P125" s="150">
        <f>O125*H125</f>
        <v>0</v>
      </c>
      <c r="Q125" s="150">
        <v>3.6999999999999999E-4</v>
      </c>
      <c r="R125" s="150">
        <f>Q125*H125</f>
        <v>3.6999999999999999E-4</v>
      </c>
      <c r="S125" s="150">
        <v>0</v>
      </c>
      <c r="T125" s="151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2" t="s">
        <v>295</v>
      </c>
      <c r="AT125" s="152" t="s">
        <v>161</v>
      </c>
      <c r="AU125" s="152" t="s">
        <v>85</v>
      </c>
      <c r="AY125" s="16" t="s">
        <v>140</v>
      </c>
      <c r="BE125" s="153">
        <f>IF(N125="základní",J125,0)</f>
        <v>0</v>
      </c>
      <c r="BF125" s="153">
        <f>IF(N125="snížená",J125,0)</f>
        <v>0</v>
      </c>
      <c r="BG125" s="153">
        <f>IF(N125="zákl. přenesená",J125,0)</f>
        <v>0</v>
      </c>
      <c r="BH125" s="153">
        <f>IF(N125="sníž. přenesená",J125,0)</f>
        <v>0</v>
      </c>
      <c r="BI125" s="153">
        <f>IF(N125="nulová",J125,0)</f>
        <v>0</v>
      </c>
      <c r="BJ125" s="16" t="s">
        <v>85</v>
      </c>
      <c r="BK125" s="153">
        <f>ROUND(I125*H125,2)</f>
        <v>0</v>
      </c>
      <c r="BL125" s="16" t="s">
        <v>221</v>
      </c>
      <c r="BM125" s="152" t="s">
        <v>948</v>
      </c>
    </row>
    <row r="126" spans="1:65" s="2" customFormat="1" ht="21.75" customHeight="1">
      <c r="A126" s="28"/>
      <c r="B126" s="140"/>
      <c r="C126" s="141" t="s">
        <v>147</v>
      </c>
      <c r="D126" s="141" t="s">
        <v>143</v>
      </c>
      <c r="E126" s="142" t="s">
        <v>949</v>
      </c>
      <c r="F126" s="143" t="s">
        <v>950</v>
      </c>
      <c r="G126" s="144" t="s">
        <v>181</v>
      </c>
      <c r="H126" s="145">
        <v>20</v>
      </c>
      <c r="I126" s="279"/>
      <c r="J126" s="146">
        <f>ROUND(I126*H126,2)</f>
        <v>0</v>
      </c>
      <c r="K126" s="147"/>
      <c r="L126" s="29"/>
      <c r="M126" s="148" t="s">
        <v>1</v>
      </c>
      <c r="N126" s="149" t="s">
        <v>38</v>
      </c>
      <c r="O126" s="150">
        <v>0.11799999999999999</v>
      </c>
      <c r="P126" s="150">
        <f>O126*H126</f>
        <v>2.36</v>
      </c>
      <c r="Q126" s="150">
        <v>2.0000000000000001E-4</v>
      </c>
      <c r="R126" s="150">
        <f>Q126*H126</f>
        <v>4.0000000000000001E-3</v>
      </c>
      <c r="S126" s="150">
        <v>0</v>
      </c>
      <c r="T126" s="151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2" t="s">
        <v>221</v>
      </c>
      <c r="AT126" s="152" t="s">
        <v>143</v>
      </c>
      <c r="AU126" s="152" t="s">
        <v>85</v>
      </c>
      <c r="AY126" s="16" t="s">
        <v>140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16" t="s">
        <v>85</v>
      </c>
      <c r="BK126" s="153">
        <f>ROUND(I126*H126,2)</f>
        <v>0</v>
      </c>
      <c r="BL126" s="16" t="s">
        <v>221</v>
      </c>
      <c r="BM126" s="152" t="s">
        <v>951</v>
      </c>
    </row>
    <row r="127" spans="1:65" s="12" customFormat="1" ht="22.9" customHeight="1">
      <c r="B127" s="128"/>
      <c r="D127" s="129" t="s">
        <v>71</v>
      </c>
      <c r="E127" s="138" t="s">
        <v>952</v>
      </c>
      <c r="F127" s="138" t="s">
        <v>953</v>
      </c>
      <c r="J127" s="139">
        <f>BK127</f>
        <v>0</v>
      </c>
      <c r="L127" s="128"/>
      <c r="M127" s="132"/>
      <c r="N127" s="133"/>
      <c r="O127" s="133"/>
      <c r="P127" s="134">
        <f>SUM(P128:P129)</f>
        <v>0</v>
      </c>
      <c r="Q127" s="133"/>
      <c r="R127" s="134">
        <f>SUM(R128:R129)</f>
        <v>0</v>
      </c>
      <c r="S127" s="133"/>
      <c r="T127" s="135">
        <f>SUM(T128:T129)</f>
        <v>0</v>
      </c>
      <c r="AR127" s="129" t="s">
        <v>85</v>
      </c>
      <c r="AT127" s="136" t="s">
        <v>71</v>
      </c>
      <c r="AU127" s="136" t="s">
        <v>80</v>
      </c>
      <c r="AY127" s="129" t="s">
        <v>140</v>
      </c>
      <c r="BK127" s="137">
        <f>SUM(BK128:BK129)</f>
        <v>0</v>
      </c>
    </row>
    <row r="128" spans="1:65" s="2" customFormat="1" ht="16.5" customHeight="1">
      <c r="A128" s="28"/>
      <c r="B128" s="140"/>
      <c r="C128" s="162" t="s">
        <v>167</v>
      </c>
      <c r="D128" s="162" t="s">
        <v>161</v>
      </c>
      <c r="E128" s="163" t="s">
        <v>954</v>
      </c>
      <c r="F128" s="164" t="s">
        <v>955</v>
      </c>
      <c r="G128" s="165" t="s">
        <v>153</v>
      </c>
      <c r="H128" s="166">
        <v>1</v>
      </c>
      <c r="I128" s="281"/>
      <c r="J128" s="167">
        <f>ROUND(I128*H128,2)</f>
        <v>0</v>
      </c>
      <c r="K128" s="168"/>
      <c r="L128" s="169"/>
      <c r="M128" s="170" t="s">
        <v>1</v>
      </c>
      <c r="N128" s="171" t="s">
        <v>38</v>
      </c>
      <c r="O128" s="150">
        <v>0</v>
      </c>
      <c r="P128" s="150">
        <f>O128*H128</f>
        <v>0</v>
      </c>
      <c r="Q128" s="150">
        <v>0</v>
      </c>
      <c r="R128" s="150">
        <f>Q128*H128</f>
        <v>0</v>
      </c>
      <c r="S128" s="150">
        <v>0</v>
      </c>
      <c r="T128" s="151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2" t="s">
        <v>295</v>
      </c>
      <c r="AT128" s="152" t="s">
        <v>161</v>
      </c>
      <c r="AU128" s="152" t="s">
        <v>85</v>
      </c>
      <c r="AY128" s="16" t="s">
        <v>140</v>
      </c>
      <c r="BE128" s="153">
        <f>IF(N128="základní",J128,0)</f>
        <v>0</v>
      </c>
      <c r="BF128" s="153">
        <f>IF(N128="snížená",J128,0)</f>
        <v>0</v>
      </c>
      <c r="BG128" s="153">
        <f>IF(N128="zákl. přenesená",J128,0)</f>
        <v>0</v>
      </c>
      <c r="BH128" s="153">
        <f>IF(N128="sníž. přenesená",J128,0)</f>
        <v>0</v>
      </c>
      <c r="BI128" s="153">
        <f>IF(N128="nulová",J128,0)</f>
        <v>0</v>
      </c>
      <c r="BJ128" s="16" t="s">
        <v>85</v>
      </c>
      <c r="BK128" s="153">
        <f>ROUND(I128*H128,2)</f>
        <v>0</v>
      </c>
      <c r="BL128" s="16" t="s">
        <v>221</v>
      </c>
      <c r="BM128" s="152" t="s">
        <v>956</v>
      </c>
    </row>
    <row r="129" spans="1:65" s="2" customFormat="1" ht="21.75" customHeight="1">
      <c r="A129" s="28"/>
      <c r="B129" s="140"/>
      <c r="C129" s="162" t="s">
        <v>173</v>
      </c>
      <c r="D129" s="162" t="s">
        <v>161</v>
      </c>
      <c r="E129" s="163" t="s">
        <v>957</v>
      </c>
      <c r="F129" s="164" t="s">
        <v>958</v>
      </c>
      <c r="G129" s="165" t="s">
        <v>153</v>
      </c>
      <c r="H129" s="166">
        <v>1</v>
      </c>
      <c r="I129" s="281"/>
      <c r="J129" s="167">
        <f>ROUND(I129*H129,2)</f>
        <v>0</v>
      </c>
      <c r="K129" s="168"/>
      <c r="L129" s="169"/>
      <c r="M129" s="170" t="s">
        <v>1</v>
      </c>
      <c r="N129" s="171" t="s">
        <v>38</v>
      </c>
      <c r="O129" s="150">
        <v>0</v>
      </c>
      <c r="P129" s="150">
        <f>O129*H129</f>
        <v>0</v>
      </c>
      <c r="Q129" s="150">
        <v>0</v>
      </c>
      <c r="R129" s="150">
        <f>Q129*H129</f>
        <v>0</v>
      </c>
      <c r="S129" s="150">
        <v>0</v>
      </c>
      <c r="T129" s="151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2" t="s">
        <v>295</v>
      </c>
      <c r="AT129" s="152" t="s">
        <v>161</v>
      </c>
      <c r="AU129" s="152" t="s">
        <v>85</v>
      </c>
      <c r="AY129" s="16" t="s">
        <v>140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16" t="s">
        <v>85</v>
      </c>
      <c r="BK129" s="153">
        <f>ROUND(I129*H129,2)</f>
        <v>0</v>
      </c>
      <c r="BL129" s="16" t="s">
        <v>221</v>
      </c>
      <c r="BM129" s="152" t="s">
        <v>959</v>
      </c>
    </row>
    <row r="130" spans="1:65" s="12" customFormat="1" ht="22.9" customHeight="1">
      <c r="B130" s="128"/>
      <c r="D130" s="129" t="s">
        <v>71</v>
      </c>
      <c r="E130" s="138" t="s">
        <v>960</v>
      </c>
      <c r="F130" s="138" t="s">
        <v>961</v>
      </c>
      <c r="J130" s="139">
        <f>BK130</f>
        <v>0</v>
      </c>
      <c r="L130" s="128"/>
      <c r="M130" s="132"/>
      <c r="N130" s="133"/>
      <c r="O130" s="133"/>
      <c r="P130" s="134">
        <f>SUM(P131:P133)</f>
        <v>0</v>
      </c>
      <c r="Q130" s="133"/>
      <c r="R130" s="134">
        <f>SUM(R131:R133)</f>
        <v>0</v>
      </c>
      <c r="S130" s="133"/>
      <c r="T130" s="135">
        <f>SUM(T131:T133)</f>
        <v>0</v>
      </c>
      <c r="AR130" s="129" t="s">
        <v>85</v>
      </c>
      <c r="AT130" s="136" t="s">
        <v>71</v>
      </c>
      <c r="AU130" s="136" t="s">
        <v>80</v>
      </c>
      <c r="AY130" s="129" t="s">
        <v>140</v>
      </c>
      <c r="BK130" s="137">
        <f>SUM(BK131:BK133)</f>
        <v>0</v>
      </c>
    </row>
    <row r="131" spans="1:65" s="2" customFormat="1" ht="16.5" customHeight="1">
      <c r="A131" s="28"/>
      <c r="B131" s="140"/>
      <c r="C131" s="141" t="s">
        <v>178</v>
      </c>
      <c r="D131" s="141" t="s">
        <v>143</v>
      </c>
      <c r="E131" s="142" t="s">
        <v>962</v>
      </c>
      <c r="F131" s="143" t="s">
        <v>963</v>
      </c>
      <c r="G131" s="144" t="s">
        <v>602</v>
      </c>
      <c r="H131" s="145">
        <v>1</v>
      </c>
      <c r="I131" s="279"/>
      <c r="J131" s="146">
        <f>ROUND(I131*H131,2)</f>
        <v>0</v>
      </c>
      <c r="K131" s="147"/>
      <c r="L131" s="29"/>
      <c r="M131" s="148" t="s">
        <v>1</v>
      </c>
      <c r="N131" s="149" t="s">
        <v>38</v>
      </c>
      <c r="O131" s="150">
        <v>0</v>
      </c>
      <c r="P131" s="150">
        <f>O131*H131</f>
        <v>0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2" t="s">
        <v>221</v>
      </c>
      <c r="AT131" s="152" t="s">
        <v>143</v>
      </c>
      <c r="AU131" s="152" t="s">
        <v>85</v>
      </c>
      <c r="AY131" s="16" t="s">
        <v>140</v>
      </c>
      <c r="BE131" s="153">
        <f>IF(N131="základní",J131,0)</f>
        <v>0</v>
      </c>
      <c r="BF131" s="153">
        <f>IF(N131="snížená",J131,0)</f>
        <v>0</v>
      </c>
      <c r="BG131" s="153">
        <f>IF(N131="zákl. přenesená",J131,0)</f>
        <v>0</v>
      </c>
      <c r="BH131" s="153">
        <f>IF(N131="sníž. přenesená",J131,0)</f>
        <v>0</v>
      </c>
      <c r="BI131" s="153">
        <f>IF(N131="nulová",J131,0)</f>
        <v>0</v>
      </c>
      <c r="BJ131" s="16" t="s">
        <v>85</v>
      </c>
      <c r="BK131" s="153">
        <f>ROUND(I131*H131,2)</f>
        <v>0</v>
      </c>
      <c r="BL131" s="16" t="s">
        <v>221</v>
      </c>
      <c r="BM131" s="152" t="s">
        <v>964</v>
      </c>
    </row>
    <row r="132" spans="1:65" s="2" customFormat="1" ht="16.5" customHeight="1">
      <c r="A132" s="28"/>
      <c r="B132" s="140"/>
      <c r="C132" s="141" t="s">
        <v>164</v>
      </c>
      <c r="D132" s="141" t="s">
        <v>143</v>
      </c>
      <c r="E132" s="142" t="s">
        <v>965</v>
      </c>
      <c r="F132" s="143" t="s">
        <v>966</v>
      </c>
      <c r="G132" s="144" t="s">
        <v>602</v>
      </c>
      <c r="H132" s="145">
        <v>1</v>
      </c>
      <c r="I132" s="279"/>
      <c r="J132" s="146">
        <f>ROUND(I132*H132,2)</f>
        <v>0</v>
      </c>
      <c r="K132" s="147"/>
      <c r="L132" s="29"/>
      <c r="M132" s="148" t="s">
        <v>1</v>
      </c>
      <c r="N132" s="149" t="s">
        <v>38</v>
      </c>
      <c r="O132" s="150">
        <v>0</v>
      </c>
      <c r="P132" s="150">
        <f>O132*H132</f>
        <v>0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2" t="s">
        <v>221</v>
      </c>
      <c r="AT132" s="152" t="s">
        <v>143</v>
      </c>
      <c r="AU132" s="152" t="s">
        <v>85</v>
      </c>
      <c r="AY132" s="16" t="s">
        <v>140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16" t="s">
        <v>85</v>
      </c>
      <c r="BK132" s="153">
        <f>ROUND(I132*H132,2)</f>
        <v>0</v>
      </c>
      <c r="BL132" s="16" t="s">
        <v>221</v>
      </c>
      <c r="BM132" s="152" t="s">
        <v>967</v>
      </c>
    </row>
    <row r="133" spans="1:65" s="2" customFormat="1" ht="16.5" customHeight="1">
      <c r="A133" s="28"/>
      <c r="B133" s="140"/>
      <c r="C133" s="141" t="s">
        <v>188</v>
      </c>
      <c r="D133" s="141" t="s">
        <v>143</v>
      </c>
      <c r="E133" s="142" t="s">
        <v>968</v>
      </c>
      <c r="F133" s="143" t="s">
        <v>969</v>
      </c>
      <c r="G133" s="144" t="s">
        <v>602</v>
      </c>
      <c r="H133" s="145">
        <v>1</v>
      </c>
      <c r="I133" s="279"/>
      <c r="J133" s="146">
        <f>ROUND(I133*H133,2)</f>
        <v>0</v>
      </c>
      <c r="K133" s="147"/>
      <c r="L133" s="29"/>
      <c r="M133" s="179" t="s">
        <v>1</v>
      </c>
      <c r="N133" s="180" t="s">
        <v>38</v>
      </c>
      <c r="O133" s="181">
        <v>0</v>
      </c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2" t="s">
        <v>221</v>
      </c>
      <c r="AT133" s="152" t="s">
        <v>143</v>
      </c>
      <c r="AU133" s="152" t="s">
        <v>85</v>
      </c>
      <c r="AY133" s="16" t="s">
        <v>140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16" t="s">
        <v>85</v>
      </c>
      <c r="BK133" s="153">
        <f>ROUND(I133*H133,2)</f>
        <v>0</v>
      </c>
      <c r="BL133" s="16" t="s">
        <v>221</v>
      </c>
      <c r="BM133" s="152" t="s">
        <v>970</v>
      </c>
    </row>
    <row r="134" spans="1:65" s="2" customFormat="1" ht="6.95" customHeight="1">
      <c r="A134" s="28"/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29"/>
      <c r="M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</sheetData>
  <autoFilter ref="C119:K133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5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60" t="s">
        <v>5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91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customHeight="1">
      <c r="B4" s="19"/>
      <c r="D4" s="20" t="s">
        <v>98</v>
      </c>
      <c r="L4" s="19"/>
      <c r="M4" s="90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66" t="str">
        <f>'Rekapitulace stavby'!K6</f>
        <v>VD Miřejovice Rekonstrukce bytu</v>
      </c>
      <c r="F7" s="267"/>
      <c r="G7" s="267"/>
      <c r="H7" s="267"/>
      <c r="L7" s="19"/>
    </row>
    <row r="8" spans="1:46" s="2" customFormat="1" ht="12" customHeight="1">
      <c r="A8" s="28"/>
      <c r="B8" s="29"/>
      <c r="C8" s="28"/>
      <c r="D8" s="25" t="s">
        <v>99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31" t="s">
        <v>971</v>
      </c>
      <c r="F9" s="265"/>
      <c r="G9" s="265"/>
      <c r="H9" s="265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16</v>
      </c>
      <c r="E11" s="28"/>
      <c r="F11" s="23" t="s">
        <v>1</v>
      </c>
      <c r="G11" s="28"/>
      <c r="H11" s="28"/>
      <c r="I11" s="25" t="s">
        <v>17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18</v>
      </c>
      <c r="E12" s="28"/>
      <c r="F12" s="23" t="s">
        <v>19</v>
      </c>
      <c r="G12" s="28"/>
      <c r="H12" s="28"/>
      <c r="I12" s="25" t="s">
        <v>20</v>
      </c>
      <c r="J12" s="51">
        <f>'Rekapitulace stavby'!AN8</f>
        <v>44428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23</v>
      </c>
      <c r="F15" s="28"/>
      <c r="G15" s="28"/>
      <c r="H15" s="28"/>
      <c r="I15" s="25" t="s">
        <v>24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83" t="str">
        <f>'Rekapitulace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82" t="str">
        <f>'Rekapitulace stavby'!E14</f>
        <v>Vyplň údaj</v>
      </c>
      <c r="F18" s="282"/>
      <c r="G18" s="282"/>
      <c r="H18" s="282"/>
      <c r="I18" s="25" t="s">
        <v>24</v>
      </c>
      <c r="J18" s="283" t="str">
        <f>'Rekapitulace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22</v>
      </c>
      <c r="J20" s="23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">
        <v>27</v>
      </c>
      <c r="F21" s="28"/>
      <c r="G21" s="28"/>
      <c r="H21" s="28"/>
      <c r="I21" s="25" t="s">
        <v>24</v>
      </c>
      <c r="J21" s="23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22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">
        <v>30</v>
      </c>
      <c r="F24" s="28"/>
      <c r="G24" s="28"/>
      <c r="H24" s="28"/>
      <c r="I24" s="25" t="s">
        <v>24</v>
      </c>
      <c r="J24" s="23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56" t="s">
        <v>1</v>
      </c>
      <c r="F27" s="256"/>
      <c r="G27" s="256"/>
      <c r="H27" s="25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ROUND(J123,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ROUND((SUM(BE123:BE157)),  2)</f>
        <v>0</v>
      </c>
      <c r="G33" s="28"/>
      <c r="H33" s="28"/>
      <c r="I33" s="97">
        <v>0.21</v>
      </c>
      <c r="J33" s="96">
        <f>ROUND(((SUM(BE123:BE157))*I33),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ROUND((SUM(BF123:BF157)),  2)</f>
        <v>0</v>
      </c>
      <c r="G34" s="28"/>
      <c r="H34" s="28"/>
      <c r="I34" s="97">
        <v>0.15</v>
      </c>
      <c r="J34" s="96">
        <f>ROUND(((SUM(BF123:BF157))*I34),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ROUND((SUM(BG123:BG157)),  2)</f>
        <v>0</v>
      </c>
      <c r="G35" s="28"/>
      <c r="H35" s="28"/>
      <c r="I35" s="97">
        <v>0.21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ROUND((SUM(BH123:BH157)),  2)</f>
        <v>0</v>
      </c>
      <c r="G36" s="28"/>
      <c r="H36" s="28"/>
      <c r="I36" s="97">
        <v>0.15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ROUND((SUM(BI123:BI157)),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0" t="s">
        <v>101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66" t="str">
        <f>E7</f>
        <v>VD Miřejovice Rekonstrukce bytu</v>
      </c>
      <c r="F85" s="267"/>
      <c r="G85" s="267"/>
      <c r="H85" s="267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99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31" t="str">
        <f>E9</f>
        <v>E - Elektroinstalace - silnoproud</v>
      </c>
      <c r="F87" s="265"/>
      <c r="G87" s="265"/>
      <c r="H87" s="265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28"/>
      <c r="E89" s="28"/>
      <c r="F89" s="23" t="str">
        <f>F12</f>
        <v>Zagarolská 59, Nelahozeves</v>
      </c>
      <c r="G89" s="28"/>
      <c r="H89" s="28"/>
      <c r="I89" s="25" t="s">
        <v>20</v>
      </c>
      <c r="J89" s="51">
        <f>IF(J12="","",J12)</f>
        <v>44428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5" t="s">
        <v>21</v>
      </c>
      <c r="D91" s="28"/>
      <c r="E91" s="28"/>
      <c r="F91" s="23" t="str">
        <f>E15</f>
        <v>Povodí Vltavy Státní podnik</v>
      </c>
      <c r="G91" s="28"/>
      <c r="H91" s="28"/>
      <c r="I91" s="25" t="s">
        <v>26</v>
      </c>
      <c r="J91" s="26" t="str">
        <f>E21</f>
        <v>MVFR srchitekti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5" t="s">
        <v>25</v>
      </c>
      <c r="D92" s="28"/>
      <c r="E92" s="28"/>
      <c r="F92" s="23" t="str">
        <f>IF(E18="","",E18)</f>
        <v>Vyplň údaj</v>
      </c>
      <c r="G92" s="28"/>
      <c r="H92" s="28"/>
      <c r="I92" s="25" t="s">
        <v>29</v>
      </c>
      <c r="J92" s="26" t="str">
        <f>E24</f>
        <v>Ing. Rostislav Živný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104</v>
      </c>
      <c r="D96" s="28"/>
      <c r="E96" s="28"/>
      <c r="F96" s="28"/>
      <c r="G96" s="28"/>
      <c r="H96" s="28"/>
      <c r="I96" s="28"/>
      <c r="J96" s="67">
        <f>J123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105</v>
      </c>
    </row>
    <row r="97" spans="1:31" s="9" customFormat="1" ht="24.95" customHeight="1">
      <c r="B97" s="109"/>
      <c r="D97" s="110" t="s">
        <v>801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899999999999999" customHeight="1">
      <c r="B98" s="113"/>
      <c r="D98" s="114" t="s">
        <v>972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10" customFormat="1" ht="19.899999999999999" customHeight="1">
      <c r="B99" s="113"/>
      <c r="D99" s="114" t="s">
        <v>973</v>
      </c>
      <c r="E99" s="115"/>
      <c r="F99" s="115"/>
      <c r="G99" s="115"/>
      <c r="H99" s="115"/>
      <c r="I99" s="115"/>
      <c r="J99" s="116">
        <f>J127</f>
        <v>0</v>
      </c>
      <c r="L99" s="113"/>
    </row>
    <row r="100" spans="1:31" s="10" customFormat="1" ht="19.899999999999999" customHeight="1">
      <c r="B100" s="113"/>
      <c r="D100" s="114" t="s">
        <v>974</v>
      </c>
      <c r="E100" s="115"/>
      <c r="F100" s="115"/>
      <c r="G100" s="115"/>
      <c r="H100" s="115"/>
      <c r="I100" s="115"/>
      <c r="J100" s="116">
        <f>J133</f>
        <v>0</v>
      </c>
      <c r="L100" s="113"/>
    </row>
    <row r="101" spans="1:31" s="10" customFormat="1" ht="19.899999999999999" customHeight="1">
      <c r="B101" s="113"/>
      <c r="D101" s="114" t="s">
        <v>975</v>
      </c>
      <c r="E101" s="115"/>
      <c r="F101" s="115"/>
      <c r="G101" s="115"/>
      <c r="H101" s="115"/>
      <c r="I101" s="115"/>
      <c r="J101" s="116">
        <f>J142</f>
        <v>0</v>
      </c>
      <c r="L101" s="113"/>
    </row>
    <row r="102" spans="1:31" s="10" customFormat="1" ht="19.899999999999999" customHeight="1">
      <c r="B102" s="113"/>
      <c r="D102" s="114" t="s">
        <v>976</v>
      </c>
      <c r="E102" s="115"/>
      <c r="F102" s="115"/>
      <c r="G102" s="115"/>
      <c r="H102" s="115"/>
      <c r="I102" s="115"/>
      <c r="J102" s="116">
        <f>J148</f>
        <v>0</v>
      </c>
      <c r="L102" s="113"/>
    </row>
    <row r="103" spans="1:31" s="10" customFormat="1" ht="19.899999999999999" customHeight="1">
      <c r="B103" s="113"/>
      <c r="D103" s="114" t="s">
        <v>977</v>
      </c>
      <c r="E103" s="115"/>
      <c r="F103" s="115"/>
      <c r="G103" s="115"/>
      <c r="H103" s="115"/>
      <c r="I103" s="115"/>
      <c r="J103" s="116">
        <f>J150</f>
        <v>0</v>
      </c>
      <c r="L103" s="113"/>
    </row>
    <row r="104" spans="1:31" s="2" customFormat="1" ht="21.75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customHeight="1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9" spans="1:31" s="2" customFormat="1" ht="6.95" customHeight="1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4.95" customHeight="1">
      <c r="A110" s="28"/>
      <c r="B110" s="29"/>
      <c r="C110" s="20" t="s">
        <v>125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5" t="s">
        <v>14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66" t="str">
        <f>E7</f>
        <v>VD Miřejovice Rekonstrukce bytu</v>
      </c>
      <c r="F113" s="267"/>
      <c r="G113" s="267"/>
      <c r="H113" s="267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99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231" t="str">
        <f>E9</f>
        <v>E - Elektroinstalace - silnoproud</v>
      </c>
      <c r="F115" s="265"/>
      <c r="G115" s="265"/>
      <c r="H115" s="265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5" t="s">
        <v>18</v>
      </c>
      <c r="D117" s="28"/>
      <c r="E117" s="28"/>
      <c r="F117" s="23" t="str">
        <f>F12</f>
        <v>Zagarolská 59, Nelahozeves</v>
      </c>
      <c r="G117" s="28"/>
      <c r="H117" s="28"/>
      <c r="I117" s="25" t="s">
        <v>20</v>
      </c>
      <c r="J117" s="51">
        <f>IF(J12="","",J12)</f>
        <v>44428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5" t="s">
        <v>21</v>
      </c>
      <c r="D119" s="28"/>
      <c r="E119" s="28"/>
      <c r="F119" s="23" t="str">
        <f>E15</f>
        <v>Povodí Vltavy Státní podnik</v>
      </c>
      <c r="G119" s="28"/>
      <c r="H119" s="28"/>
      <c r="I119" s="25" t="s">
        <v>26</v>
      </c>
      <c r="J119" s="26" t="str">
        <f>E21</f>
        <v>MVFR srchitekti s.r.o.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5" t="s">
        <v>25</v>
      </c>
      <c r="D120" s="28"/>
      <c r="E120" s="28"/>
      <c r="F120" s="23" t="str">
        <f>IF(E18="","",E18)</f>
        <v>Vyplň údaj</v>
      </c>
      <c r="G120" s="28"/>
      <c r="H120" s="28"/>
      <c r="I120" s="25" t="s">
        <v>29</v>
      </c>
      <c r="J120" s="26" t="str">
        <f>E24</f>
        <v>Ing. Rostislav Živný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17"/>
      <c r="B122" s="118"/>
      <c r="C122" s="119" t="s">
        <v>126</v>
      </c>
      <c r="D122" s="120" t="s">
        <v>57</v>
      </c>
      <c r="E122" s="120" t="s">
        <v>53</v>
      </c>
      <c r="F122" s="120" t="s">
        <v>54</v>
      </c>
      <c r="G122" s="120" t="s">
        <v>127</v>
      </c>
      <c r="H122" s="120" t="s">
        <v>128</v>
      </c>
      <c r="I122" s="120" t="s">
        <v>129</v>
      </c>
      <c r="J122" s="121" t="s">
        <v>103</v>
      </c>
      <c r="K122" s="122" t="s">
        <v>130</v>
      </c>
      <c r="L122" s="123"/>
      <c r="M122" s="58" t="s">
        <v>1</v>
      </c>
      <c r="N122" s="59" t="s">
        <v>36</v>
      </c>
      <c r="O122" s="59" t="s">
        <v>131</v>
      </c>
      <c r="P122" s="59" t="s">
        <v>132</v>
      </c>
      <c r="Q122" s="59" t="s">
        <v>133</v>
      </c>
      <c r="R122" s="59" t="s">
        <v>134</v>
      </c>
      <c r="S122" s="59" t="s">
        <v>135</v>
      </c>
      <c r="T122" s="60" t="s">
        <v>136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" customHeight="1">
      <c r="A123" s="28"/>
      <c r="B123" s="29"/>
      <c r="C123" s="65" t="s">
        <v>137</v>
      </c>
      <c r="D123" s="28"/>
      <c r="E123" s="28"/>
      <c r="F123" s="28"/>
      <c r="G123" s="28"/>
      <c r="H123" s="28"/>
      <c r="I123" s="28"/>
      <c r="J123" s="124">
        <f>BK123</f>
        <v>0</v>
      </c>
      <c r="K123" s="28"/>
      <c r="L123" s="29"/>
      <c r="M123" s="61"/>
      <c r="N123" s="52"/>
      <c r="O123" s="62"/>
      <c r="P123" s="125">
        <f>P124</f>
        <v>0</v>
      </c>
      <c r="Q123" s="62"/>
      <c r="R123" s="125">
        <f>R124</f>
        <v>0</v>
      </c>
      <c r="S123" s="62"/>
      <c r="T123" s="126">
        <f>T124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6" t="s">
        <v>71</v>
      </c>
      <c r="AU123" s="16" t="s">
        <v>105</v>
      </c>
      <c r="BK123" s="127">
        <f>BK124</f>
        <v>0</v>
      </c>
    </row>
    <row r="124" spans="1:65" s="12" customFormat="1" ht="25.9" customHeight="1">
      <c r="B124" s="128"/>
      <c r="D124" s="129" t="s">
        <v>71</v>
      </c>
      <c r="E124" s="130" t="s">
        <v>482</v>
      </c>
      <c r="F124" s="130" t="s">
        <v>808</v>
      </c>
      <c r="J124" s="131">
        <f>BK124</f>
        <v>0</v>
      </c>
      <c r="L124" s="128"/>
      <c r="M124" s="132"/>
      <c r="N124" s="133"/>
      <c r="O124" s="133"/>
      <c r="P124" s="134">
        <f>P125+P127+P133+P142+P148+P150</f>
        <v>0</v>
      </c>
      <c r="Q124" s="133"/>
      <c r="R124" s="134">
        <f>R125+R127+R133+R142+R148+R150</f>
        <v>0</v>
      </c>
      <c r="S124" s="133"/>
      <c r="T124" s="135">
        <f>T125+T127+T133+T142+T148+T150</f>
        <v>0</v>
      </c>
      <c r="AR124" s="129" t="s">
        <v>80</v>
      </c>
      <c r="AT124" s="136" t="s">
        <v>71</v>
      </c>
      <c r="AU124" s="136" t="s">
        <v>72</v>
      </c>
      <c r="AY124" s="129" t="s">
        <v>140</v>
      </c>
      <c r="BK124" s="137">
        <f>BK125+BK127+BK133+BK142+BK148+BK150</f>
        <v>0</v>
      </c>
    </row>
    <row r="125" spans="1:65" s="12" customFormat="1" ht="22.9" customHeight="1">
      <c r="B125" s="128"/>
      <c r="D125" s="129" t="s">
        <v>71</v>
      </c>
      <c r="E125" s="138" t="s">
        <v>978</v>
      </c>
      <c r="F125" s="138" t="s">
        <v>979</v>
      </c>
      <c r="J125" s="139">
        <f>BK125</f>
        <v>0</v>
      </c>
      <c r="L125" s="128"/>
      <c r="M125" s="132"/>
      <c r="N125" s="133"/>
      <c r="O125" s="133"/>
      <c r="P125" s="134">
        <f>P126</f>
        <v>0</v>
      </c>
      <c r="Q125" s="133"/>
      <c r="R125" s="134">
        <f>R126</f>
        <v>0</v>
      </c>
      <c r="S125" s="133"/>
      <c r="T125" s="135">
        <f>T126</f>
        <v>0</v>
      </c>
      <c r="AR125" s="129" t="s">
        <v>85</v>
      </c>
      <c r="AT125" s="136" t="s">
        <v>71</v>
      </c>
      <c r="AU125" s="136" t="s">
        <v>80</v>
      </c>
      <c r="AY125" s="129" t="s">
        <v>140</v>
      </c>
      <c r="BK125" s="137">
        <f>BK126</f>
        <v>0</v>
      </c>
    </row>
    <row r="126" spans="1:65" s="2" customFormat="1" ht="44.25" customHeight="1">
      <c r="A126" s="28"/>
      <c r="B126" s="140"/>
      <c r="C126" s="162" t="s">
        <v>80</v>
      </c>
      <c r="D126" s="162" t="s">
        <v>161</v>
      </c>
      <c r="E126" s="163" t="s">
        <v>980</v>
      </c>
      <c r="F126" s="164" t="s">
        <v>981</v>
      </c>
      <c r="G126" s="165" t="s">
        <v>153</v>
      </c>
      <c r="H126" s="166">
        <v>1</v>
      </c>
      <c r="I126" s="281"/>
      <c r="J126" s="167">
        <f>ROUND(I126*H126,2)</f>
        <v>0</v>
      </c>
      <c r="K126" s="168"/>
      <c r="L126" s="169"/>
      <c r="M126" s="170" t="s">
        <v>1</v>
      </c>
      <c r="N126" s="171" t="s">
        <v>38</v>
      </c>
      <c r="O126" s="150">
        <v>0</v>
      </c>
      <c r="P126" s="150">
        <f>O126*H126</f>
        <v>0</v>
      </c>
      <c r="Q126" s="150">
        <v>0</v>
      </c>
      <c r="R126" s="150">
        <f>Q126*H126</f>
        <v>0</v>
      </c>
      <c r="S126" s="150">
        <v>0</v>
      </c>
      <c r="T126" s="151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2" t="s">
        <v>295</v>
      </c>
      <c r="AT126" s="152" t="s">
        <v>161</v>
      </c>
      <c r="AU126" s="152" t="s">
        <v>85</v>
      </c>
      <c r="AY126" s="16" t="s">
        <v>140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16" t="s">
        <v>85</v>
      </c>
      <c r="BK126" s="153">
        <f>ROUND(I126*H126,2)</f>
        <v>0</v>
      </c>
      <c r="BL126" s="16" t="s">
        <v>221</v>
      </c>
      <c r="BM126" s="152" t="s">
        <v>982</v>
      </c>
    </row>
    <row r="127" spans="1:65" s="12" customFormat="1" ht="22.9" customHeight="1">
      <c r="B127" s="128"/>
      <c r="D127" s="129" t="s">
        <v>71</v>
      </c>
      <c r="E127" s="138" t="s">
        <v>983</v>
      </c>
      <c r="F127" s="138" t="s">
        <v>984</v>
      </c>
      <c r="J127" s="139">
        <f>BK127</f>
        <v>0</v>
      </c>
      <c r="L127" s="128"/>
      <c r="M127" s="132"/>
      <c r="N127" s="133"/>
      <c r="O127" s="133"/>
      <c r="P127" s="134">
        <f>SUM(P128:P132)</f>
        <v>0</v>
      </c>
      <c r="Q127" s="133"/>
      <c r="R127" s="134">
        <f>SUM(R128:R132)</f>
        <v>0</v>
      </c>
      <c r="S127" s="133"/>
      <c r="T127" s="135">
        <f>SUM(T128:T132)</f>
        <v>0</v>
      </c>
      <c r="AR127" s="129" t="s">
        <v>85</v>
      </c>
      <c r="AT127" s="136" t="s">
        <v>71</v>
      </c>
      <c r="AU127" s="136" t="s">
        <v>80</v>
      </c>
      <c r="AY127" s="129" t="s">
        <v>140</v>
      </c>
      <c r="BK127" s="137">
        <f>SUM(BK128:BK132)</f>
        <v>0</v>
      </c>
    </row>
    <row r="128" spans="1:65" s="2" customFormat="1" ht="16.5" customHeight="1">
      <c r="A128" s="28"/>
      <c r="B128" s="140"/>
      <c r="C128" s="162" t="s">
        <v>85</v>
      </c>
      <c r="D128" s="162" t="s">
        <v>161</v>
      </c>
      <c r="E128" s="163" t="s">
        <v>985</v>
      </c>
      <c r="F128" s="164" t="s">
        <v>986</v>
      </c>
      <c r="G128" s="165" t="s">
        <v>181</v>
      </c>
      <c r="H128" s="166">
        <v>205</v>
      </c>
      <c r="I128" s="281"/>
      <c r="J128" s="167">
        <f>ROUND(I128*H128,2)</f>
        <v>0</v>
      </c>
      <c r="K128" s="168"/>
      <c r="L128" s="169"/>
      <c r="M128" s="170" t="s">
        <v>1</v>
      </c>
      <c r="N128" s="171" t="s">
        <v>38</v>
      </c>
      <c r="O128" s="150">
        <v>0</v>
      </c>
      <c r="P128" s="150">
        <f>O128*H128</f>
        <v>0</v>
      </c>
      <c r="Q128" s="150">
        <v>0</v>
      </c>
      <c r="R128" s="150">
        <f>Q128*H128</f>
        <v>0</v>
      </c>
      <c r="S128" s="150">
        <v>0</v>
      </c>
      <c r="T128" s="151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2" t="s">
        <v>295</v>
      </c>
      <c r="AT128" s="152" t="s">
        <v>161</v>
      </c>
      <c r="AU128" s="152" t="s">
        <v>85</v>
      </c>
      <c r="AY128" s="16" t="s">
        <v>140</v>
      </c>
      <c r="BE128" s="153">
        <f>IF(N128="základní",J128,0)</f>
        <v>0</v>
      </c>
      <c r="BF128" s="153">
        <f>IF(N128="snížená",J128,0)</f>
        <v>0</v>
      </c>
      <c r="BG128" s="153">
        <f>IF(N128="zákl. přenesená",J128,0)</f>
        <v>0</v>
      </c>
      <c r="BH128" s="153">
        <f>IF(N128="sníž. přenesená",J128,0)</f>
        <v>0</v>
      </c>
      <c r="BI128" s="153">
        <f>IF(N128="nulová",J128,0)</f>
        <v>0</v>
      </c>
      <c r="BJ128" s="16" t="s">
        <v>85</v>
      </c>
      <c r="BK128" s="153">
        <f>ROUND(I128*H128,2)</f>
        <v>0</v>
      </c>
      <c r="BL128" s="16" t="s">
        <v>221</v>
      </c>
      <c r="BM128" s="152" t="s">
        <v>987</v>
      </c>
    </row>
    <row r="129" spans="1:65" s="2" customFormat="1" ht="16.5" customHeight="1">
      <c r="A129" s="28"/>
      <c r="B129" s="140"/>
      <c r="C129" s="162" t="s">
        <v>141</v>
      </c>
      <c r="D129" s="162" t="s">
        <v>161</v>
      </c>
      <c r="E129" s="163" t="s">
        <v>988</v>
      </c>
      <c r="F129" s="164" t="s">
        <v>989</v>
      </c>
      <c r="G129" s="165" t="s">
        <v>181</v>
      </c>
      <c r="H129" s="166">
        <v>70</v>
      </c>
      <c r="I129" s="281"/>
      <c r="J129" s="167">
        <f>ROUND(I129*H129,2)</f>
        <v>0</v>
      </c>
      <c r="K129" s="168"/>
      <c r="L129" s="169"/>
      <c r="M129" s="170" t="s">
        <v>1</v>
      </c>
      <c r="N129" s="171" t="s">
        <v>38</v>
      </c>
      <c r="O129" s="150">
        <v>0</v>
      </c>
      <c r="P129" s="150">
        <f>O129*H129</f>
        <v>0</v>
      </c>
      <c r="Q129" s="150">
        <v>0</v>
      </c>
      <c r="R129" s="150">
        <f>Q129*H129</f>
        <v>0</v>
      </c>
      <c r="S129" s="150">
        <v>0</v>
      </c>
      <c r="T129" s="151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2" t="s">
        <v>295</v>
      </c>
      <c r="AT129" s="152" t="s">
        <v>161</v>
      </c>
      <c r="AU129" s="152" t="s">
        <v>85</v>
      </c>
      <c r="AY129" s="16" t="s">
        <v>140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16" t="s">
        <v>85</v>
      </c>
      <c r="BK129" s="153">
        <f>ROUND(I129*H129,2)</f>
        <v>0</v>
      </c>
      <c r="BL129" s="16" t="s">
        <v>221</v>
      </c>
      <c r="BM129" s="152" t="s">
        <v>990</v>
      </c>
    </row>
    <row r="130" spans="1:65" s="2" customFormat="1" ht="16.5" customHeight="1">
      <c r="A130" s="28"/>
      <c r="B130" s="140"/>
      <c r="C130" s="162" t="s">
        <v>147</v>
      </c>
      <c r="D130" s="162" t="s">
        <v>161</v>
      </c>
      <c r="E130" s="163" t="s">
        <v>991</v>
      </c>
      <c r="F130" s="164" t="s">
        <v>992</v>
      </c>
      <c r="G130" s="165" t="s">
        <v>181</v>
      </c>
      <c r="H130" s="166">
        <v>325</v>
      </c>
      <c r="I130" s="281"/>
      <c r="J130" s="167">
        <f>ROUND(I130*H130,2)</f>
        <v>0</v>
      </c>
      <c r="K130" s="168"/>
      <c r="L130" s="169"/>
      <c r="M130" s="170" t="s">
        <v>1</v>
      </c>
      <c r="N130" s="171" t="s">
        <v>38</v>
      </c>
      <c r="O130" s="150">
        <v>0</v>
      </c>
      <c r="P130" s="150">
        <f>O130*H130</f>
        <v>0</v>
      </c>
      <c r="Q130" s="150">
        <v>0</v>
      </c>
      <c r="R130" s="150">
        <f>Q130*H130</f>
        <v>0</v>
      </c>
      <c r="S130" s="150">
        <v>0</v>
      </c>
      <c r="T130" s="151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2" t="s">
        <v>295</v>
      </c>
      <c r="AT130" s="152" t="s">
        <v>161</v>
      </c>
      <c r="AU130" s="152" t="s">
        <v>85</v>
      </c>
      <c r="AY130" s="16" t="s">
        <v>140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16" t="s">
        <v>85</v>
      </c>
      <c r="BK130" s="153">
        <f>ROUND(I130*H130,2)</f>
        <v>0</v>
      </c>
      <c r="BL130" s="16" t="s">
        <v>221</v>
      </c>
      <c r="BM130" s="152" t="s">
        <v>993</v>
      </c>
    </row>
    <row r="131" spans="1:65" s="2" customFormat="1" ht="16.5" customHeight="1">
      <c r="A131" s="28"/>
      <c r="B131" s="140"/>
      <c r="C131" s="162" t="s">
        <v>167</v>
      </c>
      <c r="D131" s="162" t="s">
        <v>161</v>
      </c>
      <c r="E131" s="163" t="s">
        <v>994</v>
      </c>
      <c r="F131" s="164" t="s">
        <v>995</v>
      </c>
      <c r="G131" s="165" t="s">
        <v>181</v>
      </c>
      <c r="H131" s="166">
        <v>15</v>
      </c>
      <c r="I131" s="281"/>
      <c r="J131" s="167">
        <f>ROUND(I131*H131,2)</f>
        <v>0</v>
      </c>
      <c r="K131" s="168"/>
      <c r="L131" s="169"/>
      <c r="M131" s="170" t="s">
        <v>1</v>
      </c>
      <c r="N131" s="171" t="s">
        <v>38</v>
      </c>
      <c r="O131" s="150">
        <v>0</v>
      </c>
      <c r="P131" s="150">
        <f>O131*H131</f>
        <v>0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2" t="s">
        <v>295</v>
      </c>
      <c r="AT131" s="152" t="s">
        <v>161</v>
      </c>
      <c r="AU131" s="152" t="s">
        <v>85</v>
      </c>
      <c r="AY131" s="16" t="s">
        <v>140</v>
      </c>
      <c r="BE131" s="153">
        <f>IF(N131="základní",J131,0)</f>
        <v>0</v>
      </c>
      <c r="BF131" s="153">
        <f>IF(N131="snížená",J131,0)</f>
        <v>0</v>
      </c>
      <c r="BG131" s="153">
        <f>IF(N131="zákl. přenesená",J131,0)</f>
        <v>0</v>
      </c>
      <c r="BH131" s="153">
        <f>IF(N131="sníž. přenesená",J131,0)</f>
        <v>0</v>
      </c>
      <c r="BI131" s="153">
        <f>IF(N131="nulová",J131,0)</f>
        <v>0</v>
      </c>
      <c r="BJ131" s="16" t="s">
        <v>85</v>
      </c>
      <c r="BK131" s="153">
        <f>ROUND(I131*H131,2)</f>
        <v>0</v>
      </c>
      <c r="BL131" s="16" t="s">
        <v>221</v>
      </c>
      <c r="BM131" s="152" t="s">
        <v>996</v>
      </c>
    </row>
    <row r="132" spans="1:65" s="2" customFormat="1" ht="16.5" customHeight="1">
      <c r="A132" s="28"/>
      <c r="B132" s="140"/>
      <c r="C132" s="162" t="s">
        <v>173</v>
      </c>
      <c r="D132" s="162" t="s">
        <v>161</v>
      </c>
      <c r="E132" s="163" t="s">
        <v>997</v>
      </c>
      <c r="F132" s="164" t="s">
        <v>998</v>
      </c>
      <c r="G132" s="165" t="s">
        <v>181</v>
      </c>
      <c r="H132" s="166">
        <v>25</v>
      </c>
      <c r="I132" s="281"/>
      <c r="J132" s="167">
        <f>ROUND(I132*H132,2)</f>
        <v>0</v>
      </c>
      <c r="K132" s="168"/>
      <c r="L132" s="169"/>
      <c r="M132" s="170" t="s">
        <v>1</v>
      </c>
      <c r="N132" s="171" t="s">
        <v>38</v>
      </c>
      <c r="O132" s="150">
        <v>0</v>
      </c>
      <c r="P132" s="150">
        <f>O132*H132</f>
        <v>0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2" t="s">
        <v>295</v>
      </c>
      <c r="AT132" s="152" t="s">
        <v>161</v>
      </c>
      <c r="AU132" s="152" t="s">
        <v>85</v>
      </c>
      <c r="AY132" s="16" t="s">
        <v>140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16" t="s">
        <v>85</v>
      </c>
      <c r="BK132" s="153">
        <f>ROUND(I132*H132,2)</f>
        <v>0</v>
      </c>
      <c r="BL132" s="16" t="s">
        <v>221</v>
      </c>
      <c r="BM132" s="152" t="s">
        <v>999</v>
      </c>
    </row>
    <row r="133" spans="1:65" s="12" customFormat="1" ht="22.9" customHeight="1">
      <c r="B133" s="128"/>
      <c r="D133" s="129" t="s">
        <v>71</v>
      </c>
      <c r="E133" s="138" t="s">
        <v>1000</v>
      </c>
      <c r="F133" s="138" t="s">
        <v>1001</v>
      </c>
      <c r="J133" s="139">
        <f>BK133</f>
        <v>0</v>
      </c>
      <c r="L133" s="128"/>
      <c r="M133" s="132"/>
      <c r="N133" s="133"/>
      <c r="O133" s="133"/>
      <c r="P133" s="134">
        <f>SUM(P134:P141)</f>
        <v>0</v>
      </c>
      <c r="Q133" s="133"/>
      <c r="R133" s="134">
        <f>SUM(R134:R141)</f>
        <v>0</v>
      </c>
      <c r="S133" s="133"/>
      <c r="T133" s="135">
        <f>SUM(T134:T141)</f>
        <v>0</v>
      </c>
      <c r="AR133" s="129" t="s">
        <v>85</v>
      </c>
      <c r="AT133" s="136" t="s">
        <v>71</v>
      </c>
      <c r="AU133" s="136" t="s">
        <v>80</v>
      </c>
      <c r="AY133" s="129" t="s">
        <v>140</v>
      </c>
      <c r="BK133" s="137">
        <f>SUM(BK134:BK141)</f>
        <v>0</v>
      </c>
    </row>
    <row r="134" spans="1:65" s="2" customFormat="1" ht="16.5" customHeight="1">
      <c r="A134" s="28"/>
      <c r="B134" s="140"/>
      <c r="C134" s="162" t="s">
        <v>178</v>
      </c>
      <c r="D134" s="162" t="s">
        <v>161</v>
      </c>
      <c r="E134" s="163" t="s">
        <v>1002</v>
      </c>
      <c r="F134" s="164" t="s">
        <v>1003</v>
      </c>
      <c r="G134" s="165" t="s">
        <v>153</v>
      </c>
      <c r="H134" s="166">
        <v>103</v>
      </c>
      <c r="I134" s="281"/>
      <c r="J134" s="167">
        <f t="shared" ref="J134:J141" si="0">ROUND(I134*H134,2)</f>
        <v>0</v>
      </c>
      <c r="K134" s="168"/>
      <c r="L134" s="169"/>
      <c r="M134" s="170" t="s">
        <v>1</v>
      </c>
      <c r="N134" s="171" t="s">
        <v>38</v>
      </c>
      <c r="O134" s="150">
        <v>0</v>
      </c>
      <c r="P134" s="150">
        <f t="shared" ref="P134:P141" si="1">O134*H134</f>
        <v>0</v>
      </c>
      <c r="Q134" s="150">
        <v>0</v>
      </c>
      <c r="R134" s="150">
        <f t="shared" ref="R134:R141" si="2">Q134*H134</f>
        <v>0</v>
      </c>
      <c r="S134" s="150">
        <v>0</v>
      </c>
      <c r="T134" s="151">
        <f t="shared" ref="T134:T141" si="3"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2" t="s">
        <v>295</v>
      </c>
      <c r="AT134" s="152" t="s">
        <v>161</v>
      </c>
      <c r="AU134" s="152" t="s">
        <v>85</v>
      </c>
      <c r="AY134" s="16" t="s">
        <v>140</v>
      </c>
      <c r="BE134" s="153">
        <f t="shared" ref="BE134:BE141" si="4">IF(N134="základní",J134,0)</f>
        <v>0</v>
      </c>
      <c r="BF134" s="153">
        <f t="shared" ref="BF134:BF141" si="5">IF(N134="snížená",J134,0)</f>
        <v>0</v>
      </c>
      <c r="BG134" s="153">
        <f t="shared" ref="BG134:BG141" si="6">IF(N134="zákl. přenesená",J134,0)</f>
        <v>0</v>
      </c>
      <c r="BH134" s="153">
        <f t="shared" ref="BH134:BH141" si="7">IF(N134="sníž. přenesená",J134,0)</f>
        <v>0</v>
      </c>
      <c r="BI134" s="153">
        <f t="shared" ref="BI134:BI141" si="8">IF(N134="nulová",J134,0)</f>
        <v>0</v>
      </c>
      <c r="BJ134" s="16" t="s">
        <v>85</v>
      </c>
      <c r="BK134" s="153">
        <f t="shared" ref="BK134:BK141" si="9">ROUND(I134*H134,2)</f>
        <v>0</v>
      </c>
      <c r="BL134" s="16" t="s">
        <v>221</v>
      </c>
      <c r="BM134" s="152" t="s">
        <v>1004</v>
      </c>
    </row>
    <row r="135" spans="1:65" s="2" customFormat="1" ht="16.5" customHeight="1">
      <c r="A135" s="28"/>
      <c r="B135" s="140"/>
      <c r="C135" s="162" t="s">
        <v>164</v>
      </c>
      <c r="D135" s="162" t="s">
        <v>161</v>
      </c>
      <c r="E135" s="163" t="s">
        <v>1005</v>
      </c>
      <c r="F135" s="164" t="s">
        <v>1006</v>
      </c>
      <c r="G135" s="165" t="s">
        <v>153</v>
      </c>
      <c r="H135" s="166">
        <v>3</v>
      </c>
      <c r="I135" s="281"/>
      <c r="J135" s="167">
        <f t="shared" si="0"/>
        <v>0</v>
      </c>
      <c r="K135" s="168"/>
      <c r="L135" s="169"/>
      <c r="M135" s="170" t="s">
        <v>1</v>
      </c>
      <c r="N135" s="171" t="s">
        <v>38</v>
      </c>
      <c r="O135" s="150">
        <v>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2" t="s">
        <v>295</v>
      </c>
      <c r="AT135" s="152" t="s">
        <v>161</v>
      </c>
      <c r="AU135" s="152" t="s">
        <v>85</v>
      </c>
      <c r="AY135" s="16" t="s">
        <v>140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6" t="s">
        <v>85</v>
      </c>
      <c r="BK135" s="153">
        <f t="shared" si="9"/>
        <v>0</v>
      </c>
      <c r="BL135" s="16" t="s">
        <v>221</v>
      </c>
      <c r="BM135" s="152" t="s">
        <v>1007</v>
      </c>
    </row>
    <row r="136" spans="1:65" s="2" customFormat="1" ht="16.5" customHeight="1">
      <c r="A136" s="28"/>
      <c r="B136" s="140"/>
      <c r="C136" s="162" t="s">
        <v>188</v>
      </c>
      <c r="D136" s="162" t="s">
        <v>161</v>
      </c>
      <c r="E136" s="163" t="s">
        <v>1008</v>
      </c>
      <c r="F136" s="164" t="s">
        <v>1009</v>
      </c>
      <c r="G136" s="165" t="s">
        <v>153</v>
      </c>
      <c r="H136" s="166">
        <v>10</v>
      </c>
      <c r="I136" s="281"/>
      <c r="J136" s="167">
        <f t="shared" si="0"/>
        <v>0</v>
      </c>
      <c r="K136" s="168"/>
      <c r="L136" s="169"/>
      <c r="M136" s="170" t="s">
        <v>1</v>
      </c>
      <c r="N136" s="171" t="s">
        <v>38</v>
      </c>
      <c r="O136" s="150">
        <v>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2" t="s">
        <v>295</v>
      </c>
      <c r="AT136" s="152" t="s">
        <v>161</v>
      </c>
      <c r="AU136" s="152" t="s">
        <v>85</v>
      </c>
      <c r="AY136" s="16" t="s">
        <v>140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6" t="s">
        <v>85</v>
      </c>
      <c r="BK136" s="153">
        <f t="shared" si="9"/>
        <v>0</v>
      </c>
      <c r="BL136" s="16" t="s">
        <v>221</v>
      </c>
      <c r="BM136" s="152" t="s">
        <v>1010</v>
      </c>
    </row>
    <row r="137" spans="1:65" s="2" customFormat="1" ht="44.25" customHeight="1">
      <c r="A137" s="28"/>
      <c r="B137" s="140"/>
      <c r="C137" s="162" t="s">
        <v>192</v>
      </c>
      <c r="D137" s="162" t="s">
        <v>161</v>
      </c>
      <c r="E137" s="163" t="s">
        <v>1011</v>
      </c>
      <c r="F137" s="164" t="s">
        <v>1012</v>
      </c>
      <c r="G137" s="165" t="s">
        <v>153</v>
      </c>
      <c r="H137" s="166">
        <v>1</v>
      </c>
      <c r="I137" s="281"/>
      <c r="J137" s="167">
        <f t="shared" si="0"/>
        <v>0</v>
      </c>
      <c r="K137" s="168"/>
      <c r="L137" s="169"/>
      <c r="M137" s="170" t="s">
        <v>1</v>
      </c>
      <c r="N137" s="171" t="s">
        <v>38</v>
      </c>
      <c r="O137" s="150">
        <v>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2" t="s">
        <v>295</v>
      </c>
      <c r="AT137" s="152" t="s">
        <v>161</v>
      </c>
      <c r="AU137" s="152" t="s">
        <v>85</v>
      </c>
      <c r="AY137" s="16" t="s">
        <v>140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6" t="s">
        <v>85</v>
      </c>
      <c r="BK137" s="153">
        <f t="shared" si="9"/>
        <v>0</v>
      </c>
      <c r="BL137" s="16" t="s">
        <v>221</v>
      </c>
      <c r="BM137" s="152" t="s">
        <v>1013</v>
      </c>
    </row>
    <row r="138" spans="1:65" s="2" customFormat="1" ht="21.75" customHeight="1">
      <c r="A138" s="28"/>
      <c r="B138" s="140"/>
      <c r="C138" s="162" t="s">
        <v>198</v>
      </c>
      <c r="D138" s="162" t="s">
        <v>161</v>
      </c>
      <c r="E138" s="163" t="s">
        <v>1014</v>
      </c>
      <c r="F138" s="164" t="s">
        <v>1015</v>
      </c>
      <c r="G138" s="165" t="s">
        <v>181</v>
      </c>
      <c r="H138" s="166">
        <v>550</v>
      </c>
      <c r="I138" s="281"/>
      <c r="J138" s="167">
        <f t="shared" si="0"/>
        <v>0</v>
      </c>
      <c r="K138" s="168"/>
      <c r="L138" s="169"/>
      <c r="M138" s="170" t="s">
        <v>1</v>
      </c>
      <c r="N138" s="171" t="s">
        <v>38</v>
      </c>
      <c r="O138" s="150">
        <v>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2" t="s">
        <v>295</v>
      </c>
      <c r="AT138" s="152" t="s">
        <v>161</v>
      </c>
      <c r="AU138" s="152" t="s">
        <v>85</v>
      </c>
      <c r="AY138" s="16" t="s">
        <v>140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6" t="s">
        <v>85</v>
      </c>
      <c r="BK138" s="153">
        <f t="shared" si="9"/>
        <v>0</v>
      </c>
      <c r="BL138" s="16" t="s">
        <v>221</v>
      </c>
      <c r="BM138" s="152" t="s">
        <v>1016</v>
      </c>
    </row>
    <row r="139" spans="1:65" s="2" customFormat="1" ht="16.5" customHeight="1">
      <c r="A139" s="28"/>
      <c r="B139" s="140"/>
      <c r="C139" s="162" t="s">
        <v>203</v>
      </c>
      <c r="D139" s="162" t="s">
        <v>161</v>
      </c>
      <c r="E139" s="163" t="s">
        <v>1017</v>
      </c>
      <c r="F139" s="164" t="s">
        <v>1018</v>
      </c>
      <c r="G139" s="165" t="s">
        <v>153</v>
      </c>
      <c r="H139" s="166">
        <v>14</v>
      </c>
      <c r="I139" s="281"/>
      <c r="J139" s="167">
        <f t="shared" si="0"/>
        <v>0</v>
      </c>
      <c r="K139" s="168"/>
      <c r="L139" s="169"/>
      <c r="M139" s="170" t="s">
        <v>1</v>
      </c>
      <c r="N139" s="171" t="s">
        <v>38</v>
      </c>
      <c r="O139" s="150">
        <v>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2" t="s">
        <v>295</v>
      </c>
      <c r="AT139" s="152" t="s">
        <v>161</v>
      </c>
      <c r="AU139" s="152" t="s">
        <v>85</v>
      </c>
      <c r="AY139" s="16" t="s">
        <v>140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6" t="s">
        <v>85</v>
      </c>
      <c r="BK139" s="153">
        <f t="shared" si="9"/>
        <v>0</v>
      </c>
      <c r="BL139" s="16" t="s">
        <v>221</v>
      </c>
      <c r="BM139" s="152" t="s">
        <v>1019</v>
      </c>
    </row>
    <row r="140" spans="1:65" s="2" customFormat="1" ht="16.5" customHeight="1">
      <c r="A140" s="28"/>
      <c r="B140" s="140"/>
      <c r="C140" s="162" t="s">
        <v>208</v>
      </c>
      <c r="D140" s="162" t="s">
        <v>161</v>
      </c>
      <c r="E140" s="163" t="s">
        <v>1020</v>
      </c>
      <c r="F140" s="164" t="s">
        <v>1021</v>
      </c>
      <c r="G140" s="165" t="s">
        <v>602</v>
      </c>
      <c r="H140" s="166">
        <v>1</v>
      </c>
      <c r="I140" s="281"/>
      <c r="J140" s="167">
        <f t="shared" si="0"/>
        <v>0</v>
      </c>
      <c r="K140" s="168"/>
      <c r="L140" s="169"/>
      <c r="M140" s="170" t="s">
        <v>1</v>
      </c>
      <c r="N140" s="171" t="s">
        <v>38</v>
      </c>
      <c r="O140" s="150">
        <v>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2" t="s">
        <v>295</v>
      </c>
      <c r="AT140" s="152" t="s">
        <v>161</v>
      </c>
      <c r="AU140" s="152" t="s">
        <v>85</v>
      </c>
      <c r="AY140" s="16" t="s">
        <v>140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6" t="s">
        <v>85</v>
      </c>
      <c r="BK140" s="153">
        <f t="shared" si="9"/>
        <v>0</v>
      </c>
      <c r="BL140" s="16" t="s">
        <v>221</v>
      </c>
      <c r="BM140" s="152" t="s">
        <v>1022</v>
      </c>
    </row>
    <row r="141" spans="1:65" s="2" customFormat="1" ht="21.75" customHeight="1">
      <c r="A141" s="28"/>
      <c r="B141" s="140"/>
      <c r="C141" s="162" t="s">
        <v>213</v>
      </c>
      <c r="D141" s="162" t="s">
        <v>161</v>
      </c>
      <c r="E141" s="163" t="s">
        <v>1023</v>
      </c>
      <c r="F141" s="164" t="s">
        <v>1024</v>
      </c>
      <c r="G141" s="165" t="s">
        <v>602</v>
      </c>
      <c r="H141" s="166">
        <v>1</v>
      </c>
      <c r="I141" s="281"/>
      <c r="J141" s="167">
        <f t="shared" si="0"/>
        <v>0</v>
      </c>
      <c r="K141" s="168"/>
      <c r="L141" s="169"/>
      <c r="M141" s="170" t="s">
        <v>1</v>
      </c>
      <c r="N141" s="171" t="s">
        <v>38</v>
      </c>
      <c r="O141" s="150">
        <v>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2" t="s">
        <v>295</v>
      </c>
      <c r="AT141" s="152" t="s">
        <v>161</v>
      </c>
      <c r="AU141" s="152" t="s">
        <v>85</v>
      </c>
      <c r="AY141" s="16" t="s">
        <v>140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6" t="s">
        <v>85</v>
      </c>
      <c r="BK141" s="153">
        <f t="shared" si="9"/>
        <v>0</v>
      </c>
      <c r="BL141" s="16" t="s">
        <v>221</v>
      </c>
      <c r="BM141" s="152" t="s">
        <v>1025</v>
      </c>
    </row>
    <row r="142" spans="1:65" s="12" customFormat="1" ht="22.9" customHeight="1">
      <c r="B142" s="128"/>
      <c r="D142" s="129" t="s">
        <v>71</v>
      </c>
      <c r="E142" s="138" t="s">
        <v>1026</v>
      </c>
      <c r="F142" s="138" t="s">
        <v>1027</v>
      </c>
      <c r="J142" s="139">
        <f>BK142</f>
        <v>0</v>
      </c>
      <c r="L142" s="128"/>
      <c r="M142" s="132"/>
      <c r="N142" s="133"/>
      <c r="O142" s="133"/>
      <c r="P142" s="134">
        <f>SUM(P143:P147)</f>
        <v>0</v>
      </c>
      <c r="Q142" s="133"/>
      <c r="R142" s="134">
        <f>SUM(R143:R147)</f>
        <v>0</v>
      </c>
      <c r="S142" s="133"/>
      <c r="T142" s="135">
        <f>SUM(T143:T147)</f>
        <v>0</v>
      </c>
      <c r="AR142" s="129" t="s">
        <v>85</v>
      </c>
      <c r="AT142" s="136" t="s">
        <v>71</v>
      </c>
      <c r="AU142" s="136" t="s">
        <v>80</v>
      </c>
      <c r="AY142" s="129" t="s">
        <v>140</v>
      </c>
      <c r="BK142" s="137">
        <f>SUM(BK143:BK147)</f>
        <v>0</v>
      </c>
    </row>
    <row r="143" spans="1:65" s="2" customFormat="1" ht="21.75" customHeight="1">
      <c r="A143" s="28"/>
      <c r="B143" s="140"/>
      <c r="C143" s="162" t="s">
        <v>8</v>
      </c>
      <c r="D143" s="162" t="s">
        <v>161</v>
      </c>
      <c r="E143" s="163" t="s">
        <v>1028</v>
      </c>
      <c r="F143" s="164" t="s">
        <v>1029</v>
      </c>
      <c r="G143" s="165" t="s">
        <v>153</v>
      </c>
      <c r="H143" s="166">
        <v>4</v>
      </c>
      <c r="I143" s="281"/>
      <c r="J143" s="167">
        <f>ROUND(I143*H143,2)</f>
        <v>0</v>
      </c>
      <c r="K143" s="168"/>
      <c r="L143" s="169"/>
      <c r="M143" s="170" t="s">
        <v>1</v>
      </c>
      <c r="N143" s="171" t="s">
        <v>38</v>
      </c>
      <c r="O143" s="150">
        <v>0</v>
      </c>
      <c r="P143" s="150">
        <f>O143*H143</f>
        <v>0</v>
      </c>
      <c r="Q143" s="150">
        <v>0</v>
      </c>
      <c r="R143" s="150">
        <f>Q143*H143</f>
        <v>0</v>
      </c>
      <c r="S143" s="150">
        <v>0</v>
      </c>
      <c r="T143" s="151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2" t="s">
        <v>295</v>
      </c>
      <c r="AT143" s="152" t="s">
        <v>161</v>
      </c>
      <c r="AU143" s="152" t="s">
        <v>85</v>
      </c>
      <c r="AY143" s="16" t="s">
        <v>140</v>
      </c>
      <c r="BE143" s="153">
        <f>IF(N143="základní",J143,0)</f>
        <v>0</v>
      </c>
      <c r="BF143" s="153">
        <f>IF(N143="snížená",J143,0)</f>
        <v>0</v>
      </c>
      <c r="BG143" s="153">
        <f>IF(N143="zákl. přenesená",J143,0)</f>
        <v>0</v>
      </c>
      <c r="BH143" s="153">
        <f>IF(N143="sníž. přenesená",J143,0)</f>
        <v>0</v>
      </c>
      <c r="BI143" s="153">
        <f>IF(N143="nulová",J143,0)</f>
        <v>0</v>
      </c>
      <c r="BJ143" s="16" t="s">
        <v>85</v>
      </c>
      <c r="BK143" s="153">
        <f>ROUND(I143*H143,2)</f>
        <v>0</v>
      </c>
      <c r="BL143" s="16" t="s">
        <v>221</v>
      </c>
      <c r="BM143" s="152" t="s">
        <v>1030</v>
      </c>
    </row>
    <row r="144" spans="1:65" s="2" customFormat="1" ht="21.75" customHeight="1">
      <c r="A144" s="28"/>
      <c r="B144" s="140"/>
      <c r="C144" s="162" t="s">
        <v>221</v>
      </c>
      <c r="D144" s="162" t="s">
        <v>161</v>
      </c>
      <c r="E144" s="163" t="s">
        <v>1031</v>
      </c>
      <c r="F144" s="164" t="s">
        <v>1032</v>
      </c>
      <c r="G144" s="165" t="s">
        <v>153</v>
      </c>
      <c r="H144" s="166">
        <v>2</v>
      </c>
      <c r="I144" s="281"/>
      <c r="J144" s="167">
        <f>ROUND(I144*H144,2)</f>
        <v>0</v>
      </c>
      <c r="K144" s="168"/>
      <c r="L144" s="169"/>
      <c r="M144" s="170" t="s">
        <v>1</v>
      </c>
      <c r="N144" s="171" t="s">
        <v>38</v>
      </c>
      <c r="O144" s="150">
        <v>0</v>
      </c>
      <c r="P144" s="150">
        <f>O144*H144</f>
        <v>0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2" t="s">
        <v>295</v>
      </c>
      <c r="AT144" s="152" t="s">
        <v>161</v>
      </c>
      <c r="AU144" s="152" t="s">
        <v>85</v>
      </c>
      <c r="AY144" s="16" t="s">
        <v>140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16" t="s">
        <v>85</v>
      </c>
      <c r="BK144" s="153">
        <f>ROUND(I144*H144,2)</f>
        <v>0</v>
      </c>
      <c r="BL144" s="16" t="s">
        <v>221</v>
      </c>
      <c r="BM144" s="152" t="s">
        <v>1033</v>
      </c>
    </row>
    <row r="145" spans="1:65" s="2" customFormat="1" ht="21.75" customHeight="1">
      <c r="A145" s="28"/>
      <c r="B145" s="140"/>
      <c r="C145" s="162" t="s">
        <v>226</v>
      </c>
      <c r="D145" s="162" t="s">
        <v>161</v>
      </c>
      <c r="E145" s="163" t="s">
        <v>1034</v>
      </c>
      <c r="F145" s="164" t="s">
        <v>1035</v>
      </c>
      <c r="G145" s="165" t="s">
        <v>153</v>
      </c>
      <c r="H145" s="166">
        <v>12</v>
      </c>
      <c r="I145" s="281"/>
      <c r="J145" s="167">
        <f>ROUND(I145*H145,2)</f>
        <v>0</v>
      </c>
      <c r="K145" s="168"/>
      <c r="L145" s="169"/>
      <c r="M145" s="170" t="s">
        <v>1</v>
      </c>
      <c r="N145" s="171" t="s">
        <v>38</v>
      </c>
      <c r="O145" s="150">
        <v>0</v>
      </c>
      <c r="P145" s="150">
        <f>O145*H145</f>
        <v>0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2" t="s">
        <v>295</v>
      </c>
      <c r="AT145" s="152" t="s">
        <v>161</v>
      </c>
      <c r="AU145" s="152" t="s">
        <v>85</v>
      </c>
      <c r="AY145" s="16" t="s">
        <v>140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16" t="s">
        <v>85</v>
      </c>
      <c r="BK145" s="153">
        <f>ROUND(I145*H145,2)</f>
        <v>0</v>
      </c>
      <c r="BL145" s="16" t="s">
        <v>221</v>
      </c>
      <c r="BM145" s="152" t="s">
        <v>1036</v>
      </c>
    </row>
    <row r="146" spans="1:65" s="2" customFormat="1" ht="21.75" customHeight="1">
      <c r="A146" s="28"/>
      <c r="B146" s="140"/>
      <c r="C146" s="162" t="s">
        <v>231</v>
      </c>
      <c r="D146" s="162" t="s">
        <v>161</v>
      </c>
      <c r="E146" s="163" t="s">
        <v>1037</v>
      </c>
      <c r="F146" s="164" t="s">
        <v>1038</v>
      </c>
      <c r="G146" s="165" t="s">
        <v>153</v>
      </c>
      <c r="H146" s="166">
        <v>2</v>
      </c>
      <c r="I146" s="281"/>
      <c r="J146" s="167">
        <f>ROUND(I146*H146,2)</f>
        <v>0</v>
      </c>
      <c r="K146" s="168"/>
      <c r="L146" s="169"/>
      <c r="M146" s="170" t="s">
        <v>1</v>
      </c>
      <c r="N146" s="171" t="s">
        <v>38</v>
      </c>
      <c r="O146" s="150">
        <v>0</v>
      </c>
      <c r="P146" s="150">
        <f>O146*H146</f>
        <v>0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2" t="s">
        <v>295</v>
      </c>
      <c r="AT146" s="152" t="s">
        <v>161</v>
      </c>
      <c r="AU146" s="152" t="s">
        <v>85</v>
      </c>
      <c r="AY146" s="16" t="s">
        <v>140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16" t="s">
        <v>85</v>
      </c>
      <c r="BK146" s="153">
        <f>ROUND(I146*H146,2)</f>
        <v>0</v>
      </c>
      <c r="BL146" s="16" t="s">
        <v>221</v>
      </c>
      <c r="BM146" s="152" t="s">
        <v>1039</v>
      </c>
    </row>
    <row r="147" spans="1:65" s="2" customFormat="1" ht="21.75" customHeight="1">
      <c r="A147" s="28"/>
      <c r="B147" s="140"/>
      <c r="C147" s="162" t="s">
        <v>236</v>
      </c>
      <c r="D147" s="162" t="s">
        <v>161</v>
      </c>
      <c r="E147" s="163" t="s">
        <v>1040</v>
      </c>
      <c r="F147" s="164" t="s">
        <v>1041</v>
      </c>
      <c r="G147" s="165" t="s">
        <v>153</v>
      </c>
      <c r="H147" s="166">
        <v>83</v>
      </c>
      <c r="I147" s="281"/>
      <c r="J147" s="167">
        <f>ROUND(I147*H147,2)</f>
        <v>0</v>
      </c>
      <c r="K147" s="168"/>
      <c r="L147" s="169"/>
      <c r="M147" s="170" t="s">
        <v>1</v>
      </c>
      <c r="N147" s="171" t="s">
        <v>38</v>
      </c>
      <c r="O147" s="150">
        <v>0</v>
      </c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2" t="s">
        <v>295</v>
      </c>
      <c r="AT147" s="152" t="s">
        <v>161</v>
      </c>
      <c r="AU147" s="152" t="s">
        <v>85</v>
      </c>
      <c r="AY147" s="16" t="s">
        <v>140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16" t="s">
        <v>85</v>
      </c>
      <c r="BK147" s="153">
        <f>ROUND(I147*H147,2)</f>
        <v>0</v>
      </c>
      <c r="BL147" s="16" t="s">
        <v>221</v>
      </c>
      <c r="BM147" s="152" t="s">
        <v>1042</v>
      </c>
    </row>
    <row r="148" spans="1:65" s="12" customFormat="1" ht="22.9" customHeight="1">
      <c r="B148" s="128"/>
      <c r="D148" s="129" t="s">
        <v>71</v>
      </c>
      <c r="E148" s="138" t="s">
        <v>1043</v>
      </c>
      <c r="F148" s="138" t="s">
        <v>1044</v>
      </c>
      <c r="J148" s="139">
        <f>BK148</f>
        <v>0</v>
      </c>
      <c r="L148" s="128"/>
      <c r="M148" s="132"/>
      <c r="N148" s="133"/>
      <c r="O148" s="133"/>
      <c r="P148" s="134">
        <f>P149</f>
        <v>0</v>
      </c>
      <c r="Q148" s="133"/>
      <c r="R148" s="134">
        <f>R149</f>
        <v>0</v>
      </c>
      <c r="S148" s="133"/>
      <c r="T148" s="135">
        <f>T149</f>
        <v>0</v>
      </c>
      <c r="AR148" s="129" t="s">
        <v>85</v>
      </c>
      <c r="AT148" s="136" t="s">
        <v>71</v>
      </c>
      <c r="AU148" s="136" t="s">
        <v>80</v>
      </c>
      <c r="AY148" s="129" t="s">
        <v>140</v>
      </c>
      <c r="BK148" s="137">
        <f>BK149</f>
        <v>0</v>
      </c>
    </row>
    <row r="149" spans="1:65" s="2" customFormat="1" ht="21.75" customHeight="1">
      <c r="A149" s="28"/>
      <c r="B149" s="140"/>
      <c r="C149" s="162" t="s">
        <v>240</v>
      </c>
      <c r="D149" s="162" t="s">
        <v>161</v>
      </c>
      <c r="E149" s="163" t="s">
        <v>1045</v>
      </c>
      <c r="F149" s="164" t="s">
        <v>1046</v>
      </c>
      <c r="G149" s="165" t="s">
        <v>153</v>
      </c>
      <c r="H149" s="166">
        <v>2</v>
      </c>
      <c r="I149" s="281"/>
      <c r="J149" s="167">
        <f>ROUND(I149*H149,2)</f>
        <v>0</v>
      </c>
      <c r="K149" s="168"/>
      <c r="L149" s="169"/>
      <c r="M149" s="170" t="s">
        <v>1</v>
      </c>
      <c r="N149" s="171" t="s">
        <v>38</v>
      </c>
      <c r="O149" s="150">
        <v>0</v>
      </c>
      <c r="P149" s="150">
        <f>O149*H149</f>
        <v>0</v>
      </c>
      <c r="Q149" s="150">
        <v>0</v>
      </c>
      <c r="R149" s="150">
        <f>Q149*H149</f>
        <v>0</v>
      </c>
      <c r="S149" s="150">
        <v>0</v>
      </c>
      <c r="T149" s="151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2" t="s">
        <v>295</v>
      </c>
      <c r="AT149" s="152" t="s">
        <v>161</v>
      </c>
      <c r="AU149" s="152" t="s">
        <v>85</v>
      </c>
      <c r="AY149" s="16" t="s">
        <v>140</v>
      </c>
      <c r="BE149" s="153">
        <f>IF(N149="základní",J149,0)</f>
        <v>0</v>
      </c>
      <c r="BF149" s="153">
        <f>IF(N149="snížená",J149,0)</f>
        <v>0</v>
      </c>
      <c r="BG149" s="153">
        <f>IF(N149="zákl. přenesená",J149,0)</f>
        <v>0</v>
      </c>
      <c r="BH149" s="153">
        <f>IF(N149="sníž. přenesená",J149,0)</f>
        <v>0</v>
      </c>
      <c r="BI149" s="153">
        <f>IF(N149="nulová",J149,0)</f>
        <v>0</v>
      </c>
      <c r="BJ149" s="16" t="s">
        <v>85</v>
      </c>
      <c r="BK149" s="153">
        <f>ROUND(I149*H149,2)</f>
        <v>0</v>
      </c>
      <c r="BL149" s="16" t="s">
        <v>221</v>
      </c>
      <c r="BM149" s="152" t="s">
        <v>1047</v>
      </c>
    </row>
    <row r="150" spans="1:65" s="12" customFormat="1" ht="22.9" customHeight="1">
      <c r="B150" s="128"/>
      <c r="D150" s="129" t="s">
        <v>71</v>
      </c>
      <c r="E150" s="138" t="s">
        <v>1048</v>
      </c>
      <c r="F150" s="138" t="s">
        <v>961</v>
      </c>
      <c r="J150" s="139">
        <f>BK150</f>
        <v>0</v>
      </c>
      <c r="L150" s="128"/>
      <c r="M150" s="132"/>
      <c r="N150" s="133"/>
      <c r="O150" s="133"/>
      <c r="P150" s="134">
        <f>SUM(P151:P157)</f>
        <v>0</v>
      </c>
      <c r="Q150" s="133"/>
      <c r="R150" s="134">
        <f>SUM(R151:R157)</f>
        <v>0</v>
      </c>
      <c r="S150" s="133"/>
      <c r="T150" s="135">
        <f>SUM(T151:T157)</f>
        <v>0</v>
      </c>
      <c r="AR150" s="129" t="s">
        <v>85</v>
      </c>
      <c r="AT150" s="136" t="s">
        <v>71</v>
      </c>
      <c r="AU150" s="136" t="s">
        <v>80</v>
      </c>
      <c r="AY150" s="129" t="s">
        <v>140</v>
      </c>
      <c r="BK150" s="137">
        <f>SUM(BK151:BK157)</f>
        <v>0</v>
      </c>
    </row>
    <row r="151" spans="1:65" s="2" customFormat="1" ht="16.5" customHeight="1">
      <c r="A151" s="28"/>
      <c r="B151" s="140"/>
      <c r="C151" s="141" t="s">
        <v>7</v>
      </c>
      <c r="D151" s="141" t="s">
        <v>143</v>
      </c>
      <c r="E151" s="142" t="s">
        <v>1049</v>
      </c>
      <c r="F151" s="143" t="s">
        <v>1050</v>
      </c>
      <c r="G151" s="144" t="s">
        <v>602</v>
      </c>
      <c r="H151" s="145">
        <v>1</v>
      </c>
      <c r="I151" s="279"/>
      <c r="J151" s="146">
        <f t="shared" ref="J151:J157" si="10">ROUND(I151*H151,2)</f>
        <v>0</v>
      </c>
      <c r="K151" s="147"/>
      <c r="L151" s="29"/>
      <c r="M151" s="148" t="s">
        <v>1</v>
      </c>
      <c r="N151" s="149" t="s">
        <v>38</v>
      </c>
      <c r="O151" s="150">
        <v>0</v>
      </c>
      <c r="P151" s="150">
        <f t="shared" ref="P151:P157" si="11">O151*H151</f>
        <v>0</v>
      </c>
      <c r="Q151" s="150">
        <v>0</v>
      </c>
      <c r="R151" s="150">
        <f t="shared" ref="R151:R157" si="12">Q151*H151</f>
        <v>0</v>
      </c>
      <c r="S151" s="150">
        <v>0</v>
      </c>
      <c r="T151" s="151">
        <f t="shared" ref="T151:T157" si="13"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2" t="s">
        <v>221</v>
      </c>
      <c r="AT151" s="152" t="s">
        <v>143</v>
      </c>
      <c r="AU151" s="152" t="s">
        <v>85</v>
      </c>
      <c r="AY151" s="16" t="s">
        <v>140</v>
      </c>
      <c r="BE151" s="153">
        <f t="shared" ref="BE151:BE157" si="14">IF(N151="základní",J151,0)</f>
        <v>0</v>
      </c>
      <c r="BF151" s="153">
        <f t="shared" ref="BF151:BF157" si="15">IF(N151="snížená",J151,0)</f>
        <v>0</v>
      </c>
      <c r="BG151" s="153">
        <f t="shared" ref="BG151:BG157" si="16">IF(N151="zákl. přenesená",J151,0)</f>
        <v>0</v>
      </c>
      <c r="BH151" s="153">
        <f t="shared" ref="BH151:BH157" si="17">IF(N151="sníž. přenesená",J151,0)</f>
        <v>0</v>
      </c>
      <c r="BI151" s="153">
        <f t="shared" ref="BI151:BI157" si="18">IF(N151="nulová",J151,0)</f>
        <v>0</v>
      </c>
      <c r="BJ151" s="16" t="s">
        <v>85</v>
      </c>
      <c r="BK151" s="153">
        <f t="shared" ref="BK151:BK157" si="19">ROUND(I151*H151,2)</f>
        <v>0</v>
      </c>
      <c r="BL151" s="16" t="s">
        <v>221</v>
      </c>
      <c r="BM151" s="152" t="s">
        <v>1051</v>
      </c>
    </row>
    <row r="152" spans="1:65" s="2" customFormat="1" ht="16.5" customHeight="1">
      <c r="A152" s="28"/>
      <c r="B152" s="140"/>
      <c r="C152" s="141" t="s">
        <v>247</v>
      </c>
      <c r="D152" s="141" t="s">
        <v>143</v>
      </c>
      <c r="E152" s="142" t="s">
        <v>1052</v>
      </c>
      <c r="F152" s="143" t="s">
        <v>1053</v>
      </c>
      <c r="G152" s="144" t="s">
        <v>602</v>
      </c>
      <c r="H152" s="145">
        <v>1</v>
      </c>
      <c r="I152" s="279"/>
      <c r="J152" s="146">
        <f t="shared" si="10"/>
        <v>0</v>
      </c>
      <c r="K152" s="147"/>
      <c r="L152" s="29"/>
      <c r="M152" s="148" t="s">
        <v>1</v>
      </c>
      <c r="N152" s="149" t="s">
        <v>38</v>
      </c>
      <c r="O152" s="150">
        <v>0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2" t="s">
        <v>221</v>
      </c>
      <c r="AT152" s="152" t="s">
        <v>143</v>
      </c>
      <c r="AU152" s="152" t="s">
        <v>85</v>
      </c>
      <c r="AY152" s="16" t="s">
        <v>140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6" t="s">
        <v>85</v>
      </c>
      <c r="BK152" s="153">
        <f t="shared" si="19"/>
        <v>0</v>
      </c>
      <c r="BL152" s="16" t="s">
        <v>221</v>
      </c>
      <c r="BM152" s="152" t="s">
        <v>1054</v>
      </c>
    </row>
    <row r="153" spans="1:65" s="2" customFormat="1" ht="16.5" customHeight="1">
      <c r="A153" s="28"/>
      <c r="B153" s="140"/>
      <c r="C153" s="141" t="s">
        <v>251</v>
      </c>
      <c r="D153" s="141" t="s">
        <v>143</v>
      </c>
      <c r="E153" s="142" t="s">
        <v>1055</v>
      </c>
      <c r="F153" s="143" t="s">
        <v>1056</v>
      </c>
      <c r="G153" s="144" t="s">
        <v>602</v>
      </c>
      <c r="H153" s="145">
        <v>1</v>
      </c>
      <c r="I153" s="279"/>
      <c r="J153" s="146">
        <f t="shared" si="10"/>
        <v>0</v>
      </c>
      <c r="K153" s="147"/>
      <c r="L153" s="29"/>
      <c r="M153" s="148" t="s">
        <v>1</v>
      </c>
      <c r="N153" s="149" t="s">
        <v>38</v>
      </c>
      <c r="O153" s="150">
        <v>0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2" t="s">
        <v>221</v>
      </c>
      <c r="AT153" s="152" t="s">
        <v>143</v>
      </c>
      <c r="AU153" s="152" t="s">
        <v>85</v>
      </c>
      <c r="AY153" s="16" t="s">
        <v>140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6" t="s">
        <v>85</v>
      </c>
      <c r="BK153" s="153">
        <f t="shared" si="19"/>
        <v>0</v>
      </c>
      <c r="BL153" s="16" t="s">
        <v>221</v>
      </c>
      <c r="BM153" s="152" t="s">
        <v>1057</v>
      </c>
    </row>
    <row r="154" spans="1:65" s="2" customFormat="1" ht="16.5" customHeight="1">
      <c r="A154" s="28"/>
      <c r="B154" s="140"/>
      <c r="C154" s="141" t="s">
        <v>256</v>
      </c>
      <c r="D154" s="141" t="s">
        <v>143</v>
      </c>
      <c r="E154" s="142" t="s">
        <v>1058</v>
      </c>
      <c r="F154" s="143" t="s">
        <v>1059</v>
      </c>
      <c r="G154" s="144" t="s">
        <v>602</v>
      </c>
      <c r="H154" s="145">
        <v>1</v>
      </c>
      <c r="I154" s="279"/>
      <c r="J154" s="146">
        <f t="shared" si="10"/>
        <v>0</v>
      </c>
      <c r="K154" s="147"/>
      <c r="L154" s="29"/>
      <c r="M154" s="148" t="s">
        <v>1</v>
      </c>
      <c r="N154" s="149" t="s">
        <v>38</v>
      </c>
      <c r="O154" s="150">
        <v>0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2" t="s">
        <v>221</v>
      </c>
      <c r="AT154" s="152" t="s">
        <v>143</v>
      </c>
      <c r="AU154" s="152" t="s">
        <v>85</v>
      </c>
      <c r="AY154" s="16" t="s">
        <v>140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6" t="s">
        <v>85</v>
      </c>
      <c r="BK154" s="153">
        <f t="shared" si="19"/>
        <v>0</v>
      </c>
      <c r="BL154" s="16" t="s">
        <v>221</v>
      </c>
      <c r="BM154" s="152" t="s">
        <v>1060</v>
      </c>
    </row>
    <row r="155" spans="1:65" s="2" customFormat="1" ht="16.5" customHeight="1">
      <c r="A155" s="28"/>
      <c r="B155" s="140"/>
      <c r="C155" s="141" t="s">
        <v>260</v>
      </c>
      <c r="D155" s="141" t="s">
        <v>143</v>
      </c>
      <c r="E155" s="142" t="s">
        <v>1061</v>
      </c>
      <c r="F155" s="143" t="s">
        <v>966</v>
      </c>
      <c r="G155" s="144" t="s">
        <v>602</v>
      </c>
      <c r="H155" s="145">
        <v>1</v>
      </c>
      <c r="I155" s="279"/>
      <c r="J155" s="146">
        <f t="shared" si="10"/>
        <v>0</v>
      </c>
      <c r="K155" s="147"/>
      <c r="L155" s="29"/>
      <c r="M155" s="148" t="s">
        <v>1</v>
      </c>
      <c r="N155" s="149" t="s">
        <v>38</v>
      </c>
      <c r="O155" s="150">
        <v>0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2" t="s">
        <v>221</v>
      </c>
      <c r="AT155" s="152" t="s">
        <v>143</v>
      </c>
      <c r="AU155" s="152" t="s">
        <v>85</v>
      </c>
      <c r="AY155" s="16" t="s">
        <v>140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6" t="s">
        <v>85</v>
      </c>
      <c r="BK155" s="153">
        <f t="shared" si="19"/>
        <v>0</v>
      </c>
      <c r="BL155" s="16" t="s">
        <v>221</v>
      </c>
      <c r="BM155" s="152" t="s">
        <v>1062</v>
      </c>
    </row>
    <row r="156" spans="1:65" s="2" customFormat="1" ht="16.5" customHeight="1">
      <c r="A156" s="28"/>
      <c r="B156" s="140"/>
      <c r="C156" s="141" t="s">
        <v>265</v>
      </c>
      <c r="D156" s="141" t="s">
        <v>143</v>
      </c>
      <c r="E156" s="142" t="s">
        <v>1063</v>
      </c>
      <c r="F156" s="143" t="s">
        <v>1064</v>
      </c>
      <c r="G156" s="144" t="s">
        <v>602</v>
      </c>
      <c r="H156" s="145">
        <v>1</v>
      </c>
      <c r="I156" s="279"/>
      <c r="J156" s="146">
        <f t="shared" si="10"/>
        <v>0</v>
      </c>
      <c r="K156" s="147"/>
      <c r="L156" s="29"/>
      <c r="M156" s="148" t="s">
        <v>1</v>
      </c>
      <c r="N156" s="149" t="s">
        <v>38</v>
      </c>
      <c r="O156" s="150">
        <v>0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2" t="s">
        <v>221</v>
      </c>
      <c r="AT156" s="152" t="s">
        <v>143</v>
      </c>
      <c r="AU156" s="152" t="s">
        <v>85</v>
      </c>
      <c r="AY156" s="16" t="s">
        <v>140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6" t="s">
        <v>85</v>
      </c>
      <c r="BK156" s="153">
        <f t="shared" si="19"/>
        <v>0</v>
      </c>
      <c r="BL156" s="16" t="s">
        <v>221</v>
      </c>
      <c r="BM156" s="152" t="s">
        <v>1065</v>
      </c>
    </row>
    <row r="157" spans="1:65" s="2" customFormat="1" ht="16.5" customHeight="1">
      <c r="A157" s="28"/>
      <c r="B157" s="140"/>
      <c r="C157" s="141" t="s">
        <v>270</v>
      </c>
      <c r="D157" s="141" t="s">
        <v>143</v>
      </c>
      <c r="E157" s="142" t="s">
        <v>1066</v>
      </c>
      <c r="F157" s="143" t="s">
        <v>1067</v>
      </c>
      <c r="G157" s="144" t="s">
        <v>602</v>
      </c>
      <c r="H157" s="145">
        <v>1</v>
      </c>
      <c r="I157" s="279"/>
      <c r="J157" s="146">
        <f t="shared" si="10"/>
        <v>0</v>
      </c>
      <c r="K157" s="147"/>
      <c r="L157" s="29"/>
      <c r="M157" s="179" t="s">
        <v>1</v>
      </c>
      <c r="N157" s="180" t="s">
        <v>38</v>
      </c>
      <c r="O157" s="181">
        <v>0</v>
      </c>
      <c r="P157" s="181">
        <f t="shared" si="11"/>
        <v>0</v>
      </c>
      <c r="Q157" s="181">
        <v>0</v>
      </c>
      <c r="R157" s="181">
        <f t="shared" si="12"/>
        <v>0</v>
      </c>
      <c r="S157" s="181">
        <v>0</v>
      </c>
      <c r="T157" s="182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2" t="s">
        <v>221</v>
      </c>
      <c r="AT157" s="152" t="s">
        <v>143</v>
      </c>
      <c r="AU157" s="152" t="s">
        <v>85</v>
      </c>
      <c r="AY157" s="16" t="s">
        <v>140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6" t="s">
        <v>85</v>
      </c>
      <c r="BK157" s="153">
        <f t="shared" si="19"/>
        <v>0</v>
      </c>
      <c r="BL157" s="16" t="s">
        <v>221</v>
      </c>
      <c r="BM157" s="152" t="s">
        <v>1068</v>
      </c>
    </row>
    <row r="158" spans="1:65" s="2" customFormat="1" ht="6.95" customHeight="1">
      <c r="A158" s="28"/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29"/>
      <c r="M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</row>
  </sheetData>
  <autoFilter ref="C122:K157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3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60" t="s">
        <v>5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94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1:46" s="1" customFormat="1" ht="24.95" customHeight="1">
      <c r="B4" s="19"/>
      <c r="D4" s="20" t="s">
        <v>98</v>
      </c>
      <c r="L4" s="19"/>
      <c r="M4" s="90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66" t="str">
        <f>'Rekapitulace stavby'!K6</f>
        <v>VD Miřejovice Rekonstrukce bytu</v>
      </c>
      <c r="F7" s="267"/>
      <c r="G7" s="267"/>
      <c r="H7" s="267"/>
      <c r="L7" s="19"/>
    </row>
    <row r="8" spans="1:46" s="2" customFormat="1" ht="12" customHeight="1">
      <c r="A8" s="28"/>
      <c r="B8" s="29"/>
      <c r="C8" s="28"/>
      <c r="D8" s="25" t="s">
        <v>99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31" t="s">
        <v>1069</v>
      </c>
      <c r="F9" s="265"/>
      <c r="G9" s="265"/>
      <c r="H9" s="265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16</v>
      </c>
      <c r="E11" s="28"/>
      <c r="F11" s="23" t="s">
        <v>1</v>
      </c>
      <c r="G11" s="28"/>
      <c r="H11" s="28"/>
      <c r="I11" s="25" t="s">
        <v>17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18</v>
      </c>
      <c r="E12" s="28"/>
      <c r="F12" s="23" t="s">
        <v>19</v>
      </c>
      <c r="G12" s="28"/>
      <c r="H12" s="28"/>
      <c r="I12" s="25" t="s">
        <v>20</v>
      </c>
      <c r="J12" s="51">
        <f>'Rekapitulace stavby'!AN8</f>
        <v>44428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23</v>
      </c>
      <c r="F15" s="28"/>
      <c r="G15" s="28"/>
      <c r="H15" s="28"/>
      <c r="I15" s="25" t="s">
        <v>24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83" t="str">
        <f>'Rekapitulace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82" t="str">
        <f>'Rekapitulace stavby'!E14</f>
        <v>Vyplň údaj</v>
      </c>
      <c r="F18" s="282"/>
      <c r="G18" s="282"/>
      <c r="H18" s="282"/>
      <c r="I18" s="25" t="s">
        <v>24</v>
      </c>
      <c r="J18" s="283" t="str">
        <f>'Rekapitulace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22</v>
      </c>
      <c r="J20" s="23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">
        <v>27</v>
      </c>
      <c r="F21" s="28"/>
      <c r="G21" s="28"/>
      <c r="H21" s="28"/>
      <c r="I21" s="25" t="s">
        <v>24</v>
      </c>
      <c r="J21" s="23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22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">
        <v>30</v>
      </c>
      <c r="F24" s="28"/>
      <c r="G24" s="28"/>
      <c r="H24" s="28"/>
      <c r="I24" s="25" t="s">
        <v>24</v>
      </c>
      <c r="J24" s="23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56" t="s">
        <v>1</v>
      </c>
      <c r="F27" s="256"/>
      <c r="G27" s="256"/>
      <c r="H27" s="25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ROUND(J119,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ROUND((SUM(BE119:BE133)),  2)</f>
        <v>0</v>
      </c>
      <c r="G33" s="28"/>
      <c r="H33" s="28"/>
      <c r="I33" s="97">
        <v>0.21</v>
      </c>
      <c r="J33" s="96">
        <f>ROUND(((SUM(BE119:BE133))*I33),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ROUND((SUM(BF119:BF133)),  2)</f>
        <v>0</v>
      </c>
      <c r="G34" s="28"/>
      <c r="H34" s="28"/>
      <c r="I34" s="97">
        <v>0.15</v>
      </c>
      <c r="J34" s="96">
        <f>ROUND(((SUM(BF119:BF133))*I34),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ROUND((SUM(BG119:BG133)),  2)</f>
        <v>0</v>
      </c>
      <c r="G35" s="28"/>
      <c r="H35" s="28"/>
      <c r="I35" s="97">
        <v>0.21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ROUND((SUM(BH119:BH133)),  2)</f>
        <v>0</v>
      </c>
      <c r="G36" s="28"/>
      <c r="H36" s="28"/>
      <c r="I36" s="97">
        <v>0.15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ROUND((SUM(BI119:BI133)),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0" t="s">
        <v>101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66" t="str">
        <f>E7</f>
        <v>VD Miřejovice Rekonstrukce bytu</v>
      </c>
      <c r="F85" s="267"/>
      <c r="G85" s="267"/>
      <c r="H85" s="267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99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31" t="str">
        <f>E9</f>
        <v>VZT - Vzduchotechnika</v>
      </c>
      <c r="F87" s="265"/>
      <c r="G87" s="265"/>
      <c r="H87" s="265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28"/>
      <c r="E89" s="28"/>
      <c r="F89" s="23" t="str">
        <f>F12</f>
        <v>Zagarolská 59, Nelahozeves</v>
      </c>
      <c r="G89" s="28"/>
      <c r="H89" s="28"/>
      <c r="I89" s="25" t="s">
        <v>20</v>
      </c>
      <c r="J89" s="51">
        <f>IF(J12="","",J12)</f>
        <v>44428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5" t="s">
        <v>21</v>
      </c>
      <c r="D91" s="28"/>
      <c r="E91" s="28"/>
      <c r="F91" s="23" t="str">
        <f>E15</f>
        <v>Povodí Vltavy Státní podnik</v>
      </c>
      <c r="G91" s="28"/>
      <c r="H91" s="28"/>
      <c r="I91" s="25" t="s">
        <v>26</v>
      </c>
      <c r="J91" s="26" t="str">
        <f>E21</f>
        <v>MVFR srchitekti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5" t="s">
        <v>25</v>
      </c>
      <c r="D92" s="28"/>
      <c r="E92" s="28"/>
      <c r="F92" s="23" t="str">
        <f>IF(E18="","",E18)</f>
        <v>Vyplň údaj</v>
      </c>
      <c r="G92" s="28"/>
      <c r="H92" s="28"/>
      <c r="I92" s="25" t="s">
        <v>29</v>
      </c>
      <c r="J92" s="26" t="str">
        <f>E24</f>
        <v>Ing. Rostislav Živný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104</v>
      </c>
      <c r="D96" s="28"/>
      <c r="E96" s="28"/>
      <c r="F96" s="28"/>
      <c r="G96" s="28"/>
      <c r="H96" s="28"/>
      <c r="I96" s="28"/>
      <c r="J96" s="67">
        <f>J119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105</v>
      </c>
    </row>
    <row r="97" spans="1:31" s="9" customFormat="1" ht="24.95" customHeight="1">
      <c r="B97" s="109"/>
      <c r="D97" s="110" t="s">
        <v>1070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10" customFormat="1" ht="19.899999999999999" customHeight="1">
      <c r="B98" s="113"/>
      <c r="D98" s="114" t="s">
        <v>1071</v>
      </c>
      <c r="E98" s="115"/>
      <c r="F98" s="115"/>
      <c r="G98" s="115"/>
      <c r="H98" s="115"/>
      <c r="I98" s="115"/>
      <c r="J98" s="116">
        <f>J121</f>
        <v>0</v>
      </c>
      <c r="L98" s="113"/>
    </row>
    <row r="99" spans="1:31" s="10" customFormat="1" ht="19.899999999999999" customHeight="1">
      <c r="B99" s="113"/>
      <c r="D99" s="114" t="s">
        <v>1072</v>
      </c>
      <c r="E99" s="115"/>
      <c r="F99" s="115"/>
      <c r="G99" s="115"/>
      <c r="H99" s="115"/>
      <c r="I99" s="115"/>
      <c r="J99" s="116">
        <f>J129</f>
        <v>0</v>
      </c>
      <c r="L99" s="113"/>
    </row>
    <row r="100" spans="1:31" s="2" customFormat="1" ht="21.75" customHeight="1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s="2" customFormat="1" ht="6.95" customHeight="1">
      <c r="A101" s="28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5" spans="1:31" s="2" customFormat="1" ht="6.95" customHeight="1">
      <c r="A105" s="28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4.95" customHeight="1">
      <c r="A106" s="28"/>
      <c r="B106" s="29"/>
      <c r="C106" s="20" t="s">
        <v>125</v>
      </c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5" t="s">
        <v>14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266" t="str">
        <f>E7</f>
        <v>VD Miřejovice Rekonstrukce bytu</v>
      </c>
      <c r="F109" s="267"/>
      <c r="G109" s="267"/>
      <c r="H109" s="267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5" t="s">
        <v>99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6.5" customHeight="1">
      <c r="A111" s="28"/>
      <c r="B111" s="29"/>
      <c r="C111" s="28"/>
      <c r="D111" s="28"/>
      <c r="E111" s="231" t="str">
        <f>E9</f>
        <v>VZT - Vzduchotechnika</v>
      </c>
      <c r="F111" s="265"/>
      <c r="G111" s="265"/>
      <c r="H111" s="265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18</v>
      </c>
      <c r="D113" s="28"/>
      <c r="E113" s="28"/>
      <c r="F113" s="23" t="str">
        <f>F12</f>
        <v>Zagarolská 59, Nelahozeves</v>
      </c>
      <c r="G113" s="28"/>
      <c r="H113" s="28"/>
      <c r="I113" s="25" t="s">
        <v>20</v>
      </c>
      <c r="J113" s="51">
        <f>IF(J12="","",J12)</f>
        <v>44428</v>
      </c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25.7" customHeight="1">
      <c r="A115" s="28"/>
      <c r="B115" s="29"/>
      <c r="C115" s="25" t="s">
        <v>21</v>
      </c>
      <c r="D115" s="28"/>
      <c r="E115" s="28"/>
      <c r="F115" s="23" t="str">
        <f>E15</f>
        <v>Povodí Vltavy Státní podnik</v>
      </c>
      <c r="G115" s="28"/>
      <c r="H115" s="28"/>
      <c r="I115" s="25" t="s">
        <v>26</v>
      </c>
      <c r="J115" s="26" t="str">
        <f>E21</f>
        <v>MVFR srchitekti s.r.o.</v>
      </c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5.2" customHeight="1">
      <c r="A116" s="28"/>
      <c r="B116" s="29"/>
      <c r="C116" s="25" t="s">
        <v>25</v>
      </c>
      <c r="D116" s="28"/>
      <c r="E116" s="28"/>
      <c r="F116" s="23" t="str">
        <f>IF(E18="","",E18)</f>
        <v>Vyplň údaj</v>
      </c>
      <c r="G116" s="28"/>
      <c r="H116" s="28"/>
      <c r="I116" s="25" t="s">
        <v>29</v>
      </c>
      <c r="J116" s="26" t="str">
        <f>E24</f>
        <v>Ing. Rostislav Živný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0.3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11" customFormat="1" ht="29.25" customHeight="1">
      <c r="A118" s="117"/>
      <c r="B118" s="118"/>
      <c r="C118" s="119" t="s">
        <v>126</v>
      </c>
      <c r="D118" s="120" t="s">
        <v>57</v>
      </c>
      <c r="E118" s="120" t="s">
        <v>53</v>
      </c>
      <c r="F118" s="120" t="s">
        <v>54</v>
      </c>
      <c r="G118" s="120" t="s">
        <v>127</v>
      </c>
      <c r="H118" s="120" t="s">
        <v>128</v>
      </c>
      <c r="I118" s="120" t="s">
        <v>129</v>
      </c>
      <c r="J118" s="121" t="s">
        <v>103</v>
      </c>
      <c r="K118" s="122" t="s">
        <v>130</v>
      </c>
      <c r="L118" s="123"/>
      <c r="M118" s="58" t="s">
        <v>1</v>
      </c>
      <c r="N118" s="59" t="s">
        <v>36</v>
      </c>
      <c r="O118" s="59" t="s">
        <v>131</v>
      </c>
      <c r="P118" s="59" t="s">
        <v>132</v>
      </c>
      <c r="Q118" s="59" t="s">
        <v>133</v>
      </c>
      <c r="R118" s="59" t="s">
        <v>134</v>
      </c>
      <c r="S118" s="59" t="s">
        <v>135</v>
      </c>
      <c r="T118" s="60" t="s">
        <v>136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>
      <c r="A119" s="28"/>
      <c r="B119" s="29"/>
      <c r="C119" s="65" t="s">
        <v>137</v>
      </c>
      <c r="D119" s="28"/>
      <c r="E119" s="28"/>
      <c r="F119" s="28"/>
      <c r="G119" s="28"/>
      <c r="H119" s="28"/>
      <c r="I119" s="28"/>
      <c r="J119" s="124">
        <f>BK119</f>
        <v>0</v>
      </c>
      <c r="K119" s="28"/>
      <c r="L119" s="29"/>
      <c r="M119" s="61"/>
      <c r="N119" s="52"/>
      <c r="O119" s="62"/>
      <c r="P119" s="125">
        <f>P120</f>
        <v>0</v>
      </c>
      <c r="Q119" s="62"/>
      <c r="R119" s="125">
        <f>R120</f>
        <v>0</v>
      </c>
      <c r="S119" s="62"/>
      <c r="T119" s="126">
        <f>T120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T119" s="16" t="s">
        <v>71</v>
      </c>
      <c r="AU119" s="16" t="s">
        <v>105</v>
      </c>
      <c r="BK119" s="127">
        <f>BK120</f>
        <v>0</v>
      </c>
    </row>
    <row r="120" spans="1:65" s="12" customFormat="1" ht="25.9" customHeight="1">
      <c r="B120" s="128"/>
      <c r="D120" s="129" t="s">
        <v>71</v>
      </c>
      <c r="E120" s="130" t="s">
        <v>1073</v>
      </c>
      <c r="F120" s="130" t="s">
        <v>1074</v>
      </c>
      <c r="J120" s="131">
        <f>BK120</f>
        <v>0</v>
      </c>
      <c r="L120" s="128"/>
      <c r="M120" s="132"/>
      <c r="N120" s="133"/>
      <c r="O120" s="133"/>
      <c r="P120" s="134">
        <f>P121+P129</f>
        <v>0</v>
      </c>
      <c r="Q120" s="133"/>
      <c r="R120" s="134">
        <f>R121+R129</f>
        <v>0</v>
      </c>
      <c r="S120" s="133"/>
      <c r="T120" s="135">
        <f>T121+T129</f>
        <v>0</v>
      </c>
      <c r="AR120" s="129" t="s">
        <v>85</v>
      </c>
      <c r="AT120" s="136" t="s">
        <v>71</v>
      </c>
      <c r="AU120" s="136" t="s">
        <v>72</v>
      </c>
      <c r="AY120" s="129" t="s">
        <v>140</v>
      </c>
      <c r="BK120" s="137">
        <f>BK121+BK129</f>
        <v>0</v>
      </c>
    </row>
    <row r="121" spans="1:65" s="12" customFormat="1" ht="22.9" customHeight="1">
      <c r="B121" s="128"/>
      <c r="D121" s="129" t="s">
        <v>71</v>
      </c>
      <c r="E121" s="138" t="s">
        <v>1075</v>
      </c>
      <c r="F121" s="138" t="s">
        <v>1076</v>
      </c>
      <c r="J121" s="139">
        <f>BK121</f>
        <v>0</v>
      </c>
      <c r="L121" s="128"/>
      <c r="M121" s="132"/>
      <c r="N121" s="133"/>
      <c r="O121" s="133"/>
      <c r="P121" s="134">
        <f>SUM(P122:P128)</f>
        <v>0</v>
      </c>
      <c r="Q121" s="133"/>
      <c r="R121" s="134">
        <f>SUM(R122:R128)</f>
        <v>0</v>
      </c>
      <c r="S121" s="133"/>
      <c r="T121" s="135">
        <f>SUM(T122:T128)</f>
        <v>0</v>
      </c>
      <c r="AR121" s="129" t="s">
        <v>85</v>
      </c>
      <c r="AT121" s="136" t="s">
        <v>71</v>
      </c>
      <c r="AU121" s="136" t="s">
        <v>80</v>
      </c>
      <c r="AY121" s="129" t="s">
        <v>140</v>
      </c>
      <c r="BK121" s="137">
        <f>SUM(BK122:BK128)</f>
        <v>0</v>
      </c>
    </row>
    <row r="122" spans="1:65" s="2" customFormat="1" ht="33" customHeight="1">
      <c r="A122" s="28"/>
      <c r="B122" s="140"/>
      <c r="C122" s="141" t="s">
        <v>80</v>
      </c>
      <c r="D122" s="141" t="s">
        <v>143</v>
      </c>
      <c r="E122" s="142" t="s">
        <v>1077</v>
      </c>
      <c r="F122" s="143" t="s">
        <v>1078</v>
      </c>
      <c r="G122" s="144" t="s">
        <v>153</v>
      </c>
      <c r="H122" s="145">
        <v>1</v>
      </c>
      <c r="I122" s="279"/>
      <c r="J122" s="146">
        <f t="shared" ref="J122:J128" si="0">ROUND(I122*H122,2)</f>
        <v>0</v>
      </c>
      <c r="K122" s="147"/>
      <c r="L122" s="29"/>
      <c r="M122" s="148" t="s">
        <v>1</v>
      </c>
      <c r="N122" s="149" t="s">
        <v>38</v>
      </c>
      <c r="O122" s="150">
        <v>0</v>
      </c>
      <c r="P122" s="150">
        <f t="shared" ref="P122:P128" si="1">O122*H122</f>
        <v>0</v>
      </c>
      <c r="Q122" s="150">
        <v>0</v>
      </c>
      <c r="R122" s="150">
        <f t="shared" ref="R122:R128" si="2">Q122*H122</f>
        <v>0</v>
      </c>
      <c r="S122" s="150">
        <v>0</v>
      </c>
      <c r="T122" s="151">
        <f t="shared" ref="T122:T128" si="3"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52" t="s">
        <v>221</v>
      </c>
      <c r="AT122" s="152" t="s">
        <v>143</v>
      </c>
      <c r="AU122" s="152" t="s">
        <v>85</v>
      </c>
      <c r="AY122" s="16" t="s">
        <v>140</v>
      </c>
      <c r="BE122" s="153">
        <f t="shared" ref="BE122:BE128" si="4">IF(N122="základní",J122,0)</f>
        <v>0</v>
      </c>
      <c r="BF122" s="153">
        <f t="shared" ref="BF122:BF128" si="5">IF(N122="snížená",J122,0)</f>
        <v>0</v>
      </c>
      <c r="BG122" s="153">
        <f t="shared" ref="BG122:BG128" si="6">IF(N122="zákl. přenesená",J122,0)</f>
        <v>0</v>
      </c>
      <c r="BH122" s="153">
        <f t="shared" ref="BH122:BH128" si="7">IF(N122="sníž. přenesená",J122,0)</f>
        <v>0</v>
      </c>
      <c r="BI122" s="153">
        <f t="shared" ref="BI122:BI128" si="8">IF(N122="nulová",J122,0)</f>
        <v>0</v>
      </c>
      <c r="BJ122" s="16" t="s">
        <v>85</v>
      </c>
      <c r="BK122" s="153">
        <f t="shared" ref="BK122:BK128" si="9">ROUND(I122*H122,2)</f>
        <v>0</v>
      </c>
      <c r="BL122" s="16" t="s">
        <v>221</v>
      </c>
      <c r="BM122" s="152" t="s">
        <v>1079</v>
      </c>
    </row>
    <row r="123" spans="1:65" s="2" customFormat="1" ht="16.5" customHeight="1">
      <c r="A123" s="28"/>
      <c r="B123" s="140"/>
      <c r="C123" s="141" t="s">
        <v>85</v>
      </c>
      <c r="D123" s="141" t="s">
        <v>143</v>
      </c>
      <c r="E123" s="142" t="s">
        <v>1080</v>
      </c>
      <c r="F123" s="143" t="s">
        <v>1081</v>
      </c>
      <c r="G123" s="144" t="s">
        <v>181</v>
      </c>
      <c r="H123" s="145">
        <v>2</v>
      </c>
      <c r="I123" s="279"/>
      <c r="J123" s="146">
        <f t="shared" si="0"/>
        <v>0</v>
      </c>
      <c r="K123" s="147"/>
      <c r="L123" s="29"/>
      <c r="M123" s="148" t="s">
        <v>1</v>
      </c>
      <c r="N123" s="149" t="s">
        <v>38</v>
      </c>
      <c r="O123" s="150">
        <v>0</v>
      </c>
      <c r="P123" s="150">
        <f t="shared" si="1"/>
        <v>0</v>
      </c>
      <c r="Q123" s="150">
        <v>0</v>
      </c>
      <c r="R123" s="150">
        <f t="shared" si="2"/>
        <v>0</v>
      </c>
      <c r="S123" s="150">
        <v>0</v>
      </c>
      <c r="T123" s="151">
        <f t="shared" si="3"/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52" t="s">
        <v>221</v>
      </c>
      <c r="AT123" s="152" t="s">
        <v>143</v>
      </c>
      <c r="AU123" s="152" t="s">
        <v>85</v>
      </c>
      <c r="AY123" s="16" t="s">
        <v>140</v>
      </c>
      <c r="BE123" s="153">
        <f t="shared" si="4"/>
        <v>0</v>
      </c>
      <c r="BF123" s="153">
        <f t="shared" si="5"/>
        <v>0</v>
      </c>
      <c r="BG123" s="153">
        <f t="shared" si="6"/>
        <v>0</v>
      </c>
      <c r="BH123" s="153">
        <f t="shared" si="7"/>
        <v>0</v>
      </c>
      <c r="BI123" s="153">
        <f t="shared" si="8"/>
        <v>0</v>
      </c>
      <c r="BJ123" s="16" t="s">
        <v>85</v>
      </c>
      <c r="BK123" s="153">
        <f t="shared" si="9"/>
        <v>0</v>
      </c>
      <c r="BL123" s="16" t="s">
        <v>221</v>
      </c>
      <c r="BM123" s="152" t="s">
        <v>1082</v>
      </c>
    </row>
    <row r="124" spans="1:65" s="2" customFormat="1" ht="16.5" customHeight="1">
      <c r="A124" s="28"/>
      <c r="B124" s="140"/>
      <c r="C124" s="141" t="s">
        <v>141</v>
      </c>
      <c r="D124" s="141" t="s">
        <v>143</v>
      </c>
      <c r="E124" s="142" t="s">
        <v>1083</v>
      </c>
      <c r="F124" s="143" t="s">
        <v>1084</v>
      </c>
      <c r="G124" s="144" t="s">
        <v>181</v>
      </c>
      <c r="H124" s="145">
        <v>1</v>
      </c>
      <c r="I124" s="279"/>
      <c r="J124" s="146">
        <f t="shared" si="0"/>
        <v>0</v>
      </c>
      <c r="K124" s="147"/>
      <c r="L124" s="29"/>
      <c r="M124" s="148" t="s">
        <v>1</v>
      </c>
      <c r="N124" s="149" t="s">
        <v>38</v>
      </c>
      <c r="O124" s="150">
        <v>0</v>
      </c>
      <c r="P124" s="150">
        <f t="shared" si="1"/>
        <v>0</v>
      </c>
      <c r="Q124" s="150">
        <v>0</v>
      </c>
      <c r="R124" s="150">
        <f t="shared" si="2"/>
        <v>0</v>
      </c>
      <c r="S124" s="150">
        <v>0</v>
      </c>
      <c r="T124" s="151">
        <f t="shared" si="3"/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2" t="s">
        <v>221</v>
      </c>
      <c r="AT124" s="152" t="s">
        <v>143</v>
      </c>
      <c r="AU124" s="152" t="s">
        <v>85</v>
      </c>
      <c r="AY124" s="16" t="s">
        <v>140</v>
      </c>
      <c r="BE124" s="153">
        <f t="shared" si="4"/>
        <v>0</v>
      </c>
      <c r="BF124" s="153">
        <f t="shared" si="5"/>
        <v>0</v>
      </c>
      <c r="BG124" s="153">
        <f t="shared" si="6"/>
        <v>0</v>
      </c>
      <c r="BH124" s="153">
        <f t="shared" si="7"/>
        <v>0</v>
      </c>
      <c r="BI124" s="153">
        <f t="shared" si="8"/>
        <v>0</v>
      </c>
      <c r="BJ124" s="16" t="s">
        <v>85</v>
      </c>
      <c r="BK124" s="153">
        <f t="shared" si="9"/>
        <v>0</v>
      </c>
      <c r="BL124" s="16" t="s">
        <v>221</v>
      </c>
      <c r="BM124" s="152" t="s">
        <v>1085</v>
      </c>
    </row>
    <row r="125" spans="1:65" s="2" customFormat="1" ht="16.5" customHeight="1">
      <c r="A125" s="28"/>
      <c r="B125" s="140"/>
      <c r="C125" s="141" t="s">
        <v>147</v>
      </c>
      <c r="D125" s="141" t="s">
        <v>143</v>
      </c>
      <c r="E125" s="142" t="s">
        <v>1086</v>
      </c>
      <c r="F125" s="143" t="s">
        <v>1087</v>
      </c>
      <c r="G125" s="144" t="s">
        <v>153</v>
      </c>
      <c r="H125" s="145">
        <v>1</v>
      </c>
      <c r="I125" s="279"/>
      <c r="J125" s="146">
        <f t="shared" si="0"/>
        <v>0</v>
      </c>
      <c r="K125" s="147"/>
      <c r="L125" s="29"/>
      <c r="M125" s="148" t="s">
        <v>1</v>
      </c>
      <c r="N125" s="149" t="s">
        <v>38</v>
      </c>
      <c r="O125" s="150">
        <v>0</v>
      </c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2" t="s">
        <v>221</v>
      </c>
      <c r="AT125" s="152" t="s">
        <v>143</v>
      </c>
      <c r="AU125" s="152" t="s">
        <v>85</v>
      </c>
      <c r="AY125" s="16" t="s">
        <v>140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6" t="s">
        <v>85</v>
      </c>
      <c r="BK125" s="153">
        <f t="shared" si="9"/>
        <v>0</v>
      </c>
      <c r="BL125" s="16" t="s">
        <v>221</v>
      </c>
      <c r="BM125" s="152" t="s">
        <v>1088</v>
      </c>
    </row>
    <row r="126" spans="1:65" s="2" customFormat="1" ht="16.5" customHeight="1">
      <c r="A126" s="28"/>
      <c r="B126" s="140"/>
      <c r="C126" s="141" t="s">
        <v>167</v>
      </c>
      <c r="D126" s="141" t="s">
        <v>143</v>
      </c>
      <c r="E126" s="142" t="s">
        <v>1089</v>
      </c>
      <c r="F126" s="143" t="s">
        <v>1090</v>
      </c>
      <c r="G126" s="144" t="s">
        <v>153</v>
      </c>
      <c r="H126" s="145">
        <v>1</v>
      </c>
      <c r="I126" s="279"/>
      <c r="J126" s="146">
        <f t="shared" si="0"/>
        <v>0</v>
      </c>
      <c r="K126" s="147"/>
      <c r="L126" s="29"/>
      <c r="M126" s="148" t="s">
        <v>1</v>
      </c>
      <c r="N126" s="149" t="s">
        <v>38</v>
      </c>
      <c r="O126" s="150">
        <v>0</v>
      </c>
      <c r="P126" s="150">
        <f t="shared" si="1"/>
        <v>0</v>
      </c>
      <c r="Q126" s="150">
        <v>0</v>
      </c>
      <c r="R126" s="150">
        <f t="shared" si="2"/>
        <v>0</v>
      </c>
      <c r="S126" s="150">
        <v>0</v>
      </c>
      <c r="T126" s="151">
        <f t="shared" si="3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2" t="s">
        <v>221</v>
      </c>
      <c r="AT126" s="152" t="s">
        <v>143</v>
      </c>
      <c r="AU126" s="152" t="s">
        <v>85</v>
      </c>
      <c r="AY126" s="16" t="s">
        <v>140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6" t="s">
        <v>85</v>
      </c>
      <c r="BK126" s="153">
        <f t="shared" si="9"/>
        <v>0</v>
      </c>
      <c r="BL126" s="16" t="s">
        <v>221</v>
      </c>
      <c r="BM126" s="152" t="s">
        <v>1091</v>
      </c>
    </row>
    <row r="127" spans="1:65" s="2" customFormat="1" ht="16.5" customHeight="1">
      <c r="A127" s="28"/>
      <c r="B127" s="140"/>
      <c r="C127" s="141" t="s">
        <v>173</v>
      </c>
      <c r="D127" s="141" t="s">
        <v>143</v>
      </c>
      <c r="E127" s="142" t="s">
        <v>1092</v>
      </c>
      <c r="F127" s="143" t="s">
        <v>1093</v>
      </c>
      <c r="G127" s="144" t="s">
        <v>153</v>
      </c>
      <c r="H127" s="145">
        <v>1</v>
      </c>
      <c r="I127" s="279"/>
      <c r="J127" s="146">
        <f t="shared" si="0"/>
        <v>0</v>
      </c>
      <c r="K127" s="147"/>
      <c r="L127" s="29"/>
      <c r="M127" s="148" t="s">
        <v>1</v>
      </c>
      <c r="N127" s="149" t="s">
        <v>38</v>
      </c>
      <c r="O127" s="150">
        <v>0</v>
      </c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2" t="s">
        <v>221</v>
      </c>
      <c r="AT127" s="152" t="s">
        <v>143</v>
      </c>
      <c r="AU127" s="152" t="s">
        <v>85</v>
      </c>
      <c r="AY127" s="16" t="s">
        <v>140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6" t="s">
        <v>85</v>
      </c>
      <c r="BK127" s="153">
        <f t="shared" si="9"/>
        <v>0</v>
      </c>
      <c r="BL127" s="16" t="s">
        <v>221</v>
      </c>
      <c r="BM127" s="152" t="s">
        <v>1094</v>
      </c>
    </row>
    <row r="128" spans="1:65" s="2" customFormat="1" ht="16.5" customHeight="1">
      <c r="A128" s="28"/>
      <c r="B128" s="140"/>
      <c r="C128" s="141" t="s">
        <v>178</v>
      </c>
      <c r="D128" s="141" t="s">
        <v>143</v>
      </c>
      <c r="E128" s="142" t="s">
        <v>1095</v>
      </c>
      <c r="F128" s="143" t="s">
        <v>1096</v>
      </c>
      <c r="G128" s="144" t="s">
        <v>153</v>
      </c>
      <c r="H128" s="145">
        <v>1</v>
      </c>
      <c r="I128" s="279"/>
      <c r="J128" s="146">
        <f t="shared" si="0"/>
        <v>0</v>
      </c>
      <c r="K128" s="147"/>
      <c r="L128" s="29"/>
      <c r="M128" s="148" t="s">
        <v>1</v>
      </c>
      <c r="N128" s="149" t="s">
        <v>38</v>
      </c>
      <c r="O128" s="150">
        <v>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2" t="s">
        <v>221</v>
      </c>
      <c r="AT128" s="152" t="s">
        <v>143</v>
      </c>
      <c r="AU128" s="152" t="s">
        <v>85</v>
      </c>
      <c r="AY128" s="16" t="s">
        <v>140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6" t="s">
        <v>85</v>
      </c>
      <c r="BK128" s="153">
        <f t="shared" si="9"/>
        <v>0</v>
      </c>
      <c r="BL128" s="16" t="s">
        <v>221</v>
      </c>
      <c r="BM128" s="152" t="s">
        <v>1097</v>
      </c>
    </row>
    <row r="129" spans="1:65" s="12" customFormat="1" ht="22.9" customHeight="1">
      <c r="B129" s="128"/>
      <c r="D129" s="129" t="s">
        <v>71</v>
      </c>
      <c r="E129" s="138" t="s">
        <v>1098</v>
      </c>
      <c r="F129" s="138" t="s">
        <v>961</v>
      </c>
      <c r="J129" s="139">
        <f>BK129</f>
        <v>0</v>
      </c>
      <c r="L129" s="128"/>
      <c r="M129" s="132"/>
      <c r="N129" s="133"/>
      <c r="O129" s="133"/>
      <c r="P129" s="134">
        <f>SUM(P130:P133)</f>
        <v>0</v>
      </c>
      <c r="Q129" s="133"/>
      <c r="R129" s="134">
        <f>SUM(R130:R133)</f>
        <v>0</v>
      </c>
      <c r="S129" s="133"/>
      <c r="T129" s="135">
        <f>SUM(T130:T133)</f>
        <v>0</v>
      </c>
      <c r="AR129" s="129" t="s">
        <v>85</v>
      </c>
      <c r="AT129" s="136" t="s">
        <v>71</v>
      </c>
      <c r="AU129" s="136" t="s">
        <v>80</v>
      </c>
      <c r="AY129" s="129" t="s">
        <v>140</v>
      </c>
      <c r="BK129" s="137">
        <f>SUM(BK130:BK133)</f>
        <v>0</v>
      </c>
    </row>
    <row r="130" spans="1:65" s="2" customFormat="1" ht="16.5" customHeight="1">
      <c r="A130" s="28"/>
      <c r="B130" s="140"/>
      <c r="C130" s="141" t="s">
        <v>164</v>
      </c>
      <c r="D130" s="141" t="s">
        <v>143</v>
      </c>
      <c r="E130" s="142" t="s">
        <v>1099</v>
      </c>
      <c r="F130" s="143" t="s">
        <v>1100</v>
      </c>
      <c r="G130" s="144" t="s">
        <v>602</v>
      </c>
      <c r="H130" s="145">
        <v>1</v>
      </c>
      <c r="I130" s="279"/>
      <c r="J130" s="146">
        <f>ROUND(I130*H130,2)</f>
        <v>0</v>
      </c>
      <c r="K130" s="147"/>
      <c r="L130" s="29"/>
      <c r="M130" s="148" t="s">
        <v>1</v>
      </c>
      <c r="N130" s="149" t="s">
        <v>38</v>
      </c>
      <c r="O130" s="150">
        <v>0</v>
      </c>
      <c r="P130" s="150">
        <f>O130*H130</f>
        <v>0</v>
      </c>
      <c r="Q130" s="150">
        <v>0</v>
      </c>
      <c r="R130" s="150">
        <f>Q130*H130</f>
        <v>0</v>
      </c>
      <c r="S130" s="150">
        <v>0</v>
      </c>
      <c r="T130" s="151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2" t="s">
        <v>221</v>
      </c>
      <c r="AT130" s="152" t="s">
        <v>143</v>
      </c>
      <c r="AU130" s="152" t="s">
        <v>85</v>
      </c>
      <c r="AY130" s="16" t="s">
        <v>140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16" t="s">
        <v>85</v>
      </c>
      <c r="BK130" s="153">
        <f>ROUND(I130*H130,2)</f>
        <v>0</v>
      </c>
      <c r="BL130" s="16" t="s">
        <v>221</v>
      </c>
      <c r="BM130" s="152" t="s">
        <v>1101</v>
      </c>
    </row>
    <row r="131" spans="1:65" s="2" customFormat="1" ht="16.5" customHeight="1">
      <c r="A131" s="28"/>
      <c r="B131" s="140"/>
      <c r="C131" s="141" t="s">
        <v>188</v>
      </c>
      <c r="D131" s="141" t="s">
        <v>143</v>
      </c>
      <c r="E131" s="142" t="s">
        <v>1102</v>
      </c>
      <c r="F131" s="143" t="s">
        <v>1103</v>
      </c>
      <c r="G131" s="144" t="s">
        <v>602</v>
      </c>
      <c r="H131" s="145">
        <v>1</v>
      </c>
      <c r="I131" s="279"/>
      <c r="J131" s="146">
        <f>ROUND(I131*H131,2)</f>
        <v>0</v>
      </c>
      <c r="K131" s="147"/>
      <c r="L131" s="29"/>
      <c r="M131" s="148" t="s">
        <v>1</v>
      </c>
      <c r="N131" s="149" t="s">
        <v>38</v>
      </c>
      <c r="O131" s="150">
        <v>0</v>
      </c>
      <c r="P131" s="150">
        <f>O131*H131</f>
        <v>0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2" t="s">
        <v>221</v>
      </c>
      <c r="AT131" s="152" t="s">
        <v>143</v>
      </c>
      <c r="AU131" s="152" t="s">
        <v>85</v>
      </c>
      <c r="AY131" s="16" t="s">
        <v>140</v>
      </c>
      <c r="BE131" s="153">
        <f>IF(N131="základní",J131,0)</f>
        <v>0</v>
      </c>
      <c r="BF131" s="153">
        <f>IF(N131="snížená",J131,0)</f>
        <v>0</v>
      </c>
      <c r="BG131" s="153">
        <f>IF(N131="zákl. přenesená",J131,0)</f>
        <v>0</v>
      </c>
      <c r="BH131" s="153">
        <f>IF(N131="sníž. přenesená",J131,0)</f>
        <v>0</v>
      </c>
      <c r="BI131" s="153">
        <f>IF(N131="nulová",J131,0)</f>
        <v>0</v>
      </c>
      <c r="BJ131" s="16" t="s">
        <v>85</v>
      </c>
      <c r="BK131" s="153">
        <f>ROUND(I131*H131,2)</f>
        <v>0</v>
      </c>
      <c r="BL131" s="16" t="s">
        <v>221</v>
      </c>
      <c r="BM131" s="152" t="s">
        <v>1104</v>
      </c>
    </row>
    <row r="132" spans="1:65" s="2" customFormat="1" ht="16.5" customHeight="1">
      <c r="A132" s="28"/>
      <c r="B132" s="140"/>
      <c r="C132" s="141" t="s">
        <v>192</v>
      </c>
      <c r="D132" s="141" t="s">
        <v>143</v>
      </c>
      <c r="E132" s="142" t="s">
        <v>1105</v>
      </c>
      <c r="F132" s="143" t="s">
        <v>1106</v>
      </c>
      <c r="G132" s="144" t="s">
        <v>602</v>
      </c>
      <c r="H132" s="145">
        <v>1</v>
      </c>
      <c r="I132" s="279"/>
      <c r="J132" s="146">
        <f>ROUND(I132*H132,2)</f>
        <v>0</v>
      </c>
      <c r="K132" s="147"/>
      <c r="L132" s="29"/>
      <c r="M132" s="148" t="s">
        <v>1</v>
      </c>
      <c r="N132" s="149" t="s">
        <v>38</v>
      </c>
      <c r="O132" s="150">
        <v>0</v>
      </c>
      <c r="P132" s="150">
        <f>O132*H132</f>
        <v>0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2" t="s">
        <v>221</v>
      </c>
      <c r="AT132" s="152" t="s">
        <v>143</v>
      </c>
      <c r="AU132" s="152" t="s">
        <v>85</v>
      </c>
      <c r="AY132" s="16" t="s">
        <v>140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16" t="s">
        <v>85</v>
      </c>
      <c r="BK132" s="153">
        <f>ROUND(I132*H132,2)</f>
        <v>0</v>
      </c>
      <c r="BL132" s="16" t="s">
        <v>221</v>
      </c>
      <c r="BM132" s="152" t="s">
        <v>1107</v>
      </c>
    </row>
    <row r="133" spans="1:65" s="2" customFormat="1" ht="16.5" customHeight="1">
      <c r="A133" s="28"/>
      <c r="B133" s="140"/>
      <c r="C133" s="141" t="s">
        <v>198</v>
      </c>
      <c r="D133" s="141" t="s">
        <v>143</v>
      </c>
      <c r="E133" s="142" t="s">
        <v>1108</v>
      </c>
      <c r="F133" s="143" t="s">
        <v>966</v>
      </c>
      <c r="G133" s="144" t="s">
        <v>602</v>
      </c>
      <c r="H133" s="145">
        <v>1</v>
      </c>
      <c r="I133" s="279"/>
      <c r="J133" s="146">
        <f>ROUND(I133*H133,2)</f>
        <v>0</v>
      </c>
      <c r="K133" s="147"/>
      <c r="L133" s="29"/>
      <c r="M133" s="179" t="s">
        <v>1</v>
      </c>
      <c r="N133" s="180" t="s">
        <v>38</v>
      </c>
      <c r="O133" s="181">
        <v>0</v>
      </c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2" t="s">
        <v>221</v>
      </c>
      <c r="AT133" s="152" t="s">
        <v>143</v>
      </c>
      <c r="AU133" s="152" t="s">
        <v>85</v>
      </c>
      <c r="AY133" s="16" t="s">
        <v>140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16" t="s">
        <v>85</v>
      </c>
      <c r="BK133" s="153">
        <f>ROUND(I133*H133,2)</f>
        <v>0</v>
      </c>
      <c r="BL133" s="16" t="s">
        <v>221</v>
      </c>
      <c r="BM133" s="152" t="s">
        <v>1109</v>
      </c>
    </row>
    <row r="134" spans="1:65" s="2" customFormat="1" ht="6.95" customHeight="1">
      <c r="A134" s="28"/>
      <c r="B134" s="43"/>
      <c r="C134" s="44"/>
      <c r="D134" s="44"/>
      <c r="E134" s="44"/>
      <c r="F134" s="44"/>
      <c r="G134" s="44"/>
      <c r="H134" s="44"/>
      <c r="I134" s="44"/>
      <c r="J134" s="44"/>
      <c r="K134" s="44"/>
      <c r="L134" s="29"/>
      <c r="M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</sheetData>
  <autoFilter ref="C118:K133" xr:uid="{00000000-0009-0000-0000-000005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2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60" t="s">
        <v>5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97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1:46" s="1" customFormat="1" ht="24.95" customHeight="1">
      <c r="B4" s="19"/>
      <c r="D4" s="20" t="s">
        <v>98</v>
      </c>
      <c r="L4" s="19"/>
      <c r="M4" s="90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66" t="str">
        <f>'Rekapitulace stavby'!K6</f>
        <v>VD Miřejovice Rekonstrukce bytu</v>
      </c>
      <c r="F7" s="267"/>
      <c r="G7" s="267"/>
      <c r="H7" s="267"/>
      <c r="L7" s="19"/>
    </row>
    <row r="8" spans="1:46" s="2" customFormat="1" ht="12" customHeight="1">
      <c r="A8" s="28"/>
      <c r="B8" s="29"/>
      <c r="C8" s="28"/>
      <c r="D8" s="25" t="s">
        <v>99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31" t="s">
        <v>1110</v>
      </c>
      <c r="F9" s="265"/>
      <c r="G9" s="265"/>
      <c r="H9" s="265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16</v>
      </c>
      <c r="E11" s="28"/>
      <c r="F11" s="23" t="s">
        <v>1</v>
      </c>
      <c r="G11" s="28"/>
      <c r="H11" s="28"/>
      <c r="I11" s="25" t="s">
        <v>17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18</v>
      </c>
      <c r="E12" s="28"/>
      <c r="F12" s="23" t="s">
        <v>19</v>
      </c>
      <c r="G12" s="28"/>
      <c r="H12" s="28"/>
      <c r="I12" s="25" t="s">
        <v>20</v>
      </c>
      <c r="J12" s="51">
        <f>'Rekapitulace stavby'!AN8</f>
        <v>44428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23</v>
      </c>
      <c r="F15" s="28"/>
      <c r="G15" s="28"/>
      <c r="H15" s="28"/>
      <c r="I15" s="25" t="s">
        <v>24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22" t="s">
        <v>25</v>
      </c>
      <c r="E17" s="221"/>
      <c r="F17" s="221"/>
      <c r="G17" s="221"/>
      <c r="H17" s="221"/>
      <c r="I17" s="222" t="s">
        <v>22</v>
      </c>
      <c r="J17" s="283" t="str">
        <f>'Rekapitulace stavby'!AN13</f>
        <v>Vyplň údaj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21"/>
      <c r="E18" s="282" t="str">
        <f>'Rekapitulace stavby'!E14</f>
        <v>Vyplň údaj</v>
      </c>
      <c r="F18" s="282"/>
      <c r="G18" s="282"/>
      <c r="H18" s="282"/>
      <c r="I18" s="222" t="s">
        <v>24</v>
      </c>
      <c r="J18" s="283" t="str">
        <f>'Rekapitulace stavby'!AN14</f>
        <v>Vyplň údaj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22</v>
      </c>
      <c r="J20" s="23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">
        <v>27</v>
      </c>
      <c r="F21" s="28"/>
      <c r="G21" s="28"/>
      <c r="H21" s="28"/>
      <c r="I21" s="25" t="s">
        <v>24</v>
      </c>
      <c r="J21" s="23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22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">
        <v>30</v>
      </c>
      <c r="F24" s="28"/>
      <c r="G24" s="28"/>
      <c r="H24" s="28"/>
      <c r="I24" s="25" t="s">
        <v>24</v>
      </c>
      <c r="J24" s="23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56" t="s">
        <v>1</v>
      </c>
      <c r="F27" s="256"/>
      <c r="G27" s="256"/>
      <c r="H27" s="25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ROUND(J119,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ROUND((SUM(BE119:BE124)),  2)</f>
        <v>0</v>
      </c>
      <c r="G33" s="28"/>
      <c r="H33" s="28"/>
      <c r="I33" s="97">
        <v>0.21</v>
      </c>
      <c r="J33" s="96">
        <f>ROUND(((SUM(BE119:BE124))*I33),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ROUND((SUM(BF119:BF124)),  2)</f>
        <v>0</v>
      </c>
      <c r="G34" s="28"/>
      <c r="H34" s="28"/>
      <c r="I34" s="97">
        <v>0.15</v>
      </c>
      <c r="J34" s="96">
        <f>ROUND(((SUM(BF119:BF124))*I34),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ROUND((SUM(BG119:BG124)),  2)</f>
        <v>0</v>
      </c>
      <c r="G35" s="28"/>
      <c r="H35" s="28"/>
      <c r="I35" s="97">
        <v>0.21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ROUND((SUM(BH119:BH124)),  2)</f>
        <v>0</v>
      </c>
      <c r="G36" s="28"/>
      <c r="H36" s="28"/>
      <c r="I36" s="97">
        <v>0.15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ROUND((SUM(BI119:BI124)),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0" t="s">
        <v>101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66" t="str">
        <f>E7</f>
        <v>VD Miřejovice Rekonstrukce bytu</v>
      </c>
      <c r="F85" s="267"/>
      <c r="G85" s="267"/>
      <c r="H85" s="267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5" t="s">
        <v>99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31" t="str">
        <f>E9</f>
        <v>VRN - Vedlejší rozpočtové základy</v>
      </c>
      <c r="F87" s="265"/>
      <c r="G87" s="265"/>
      <c r="H87" s="265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5" t="s">
        <v>18</v>
      </c>
      <c r="D89" s="28"/>
      <c r="E89" s="28"/>
      <c r="F89" s="23" t="str">
        <f>F12</f>
        <v>Zagarolská 59, Nelahozeves</v>
      </c>
      <c r="G89" s="28"/>
      <c r="H89" s="28"/>
      <c r="I89" s="25" t="s">
        <v>20</v>
      </c>
      <c r="J89" s="51">
        <f>IF(J12="","",J12)</f>
        <v>44428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customHeight="1">
      <c r="A91" s="28"/>
      <c r="B91" s="29"/>
      <c r="C91" s="25" t="s">
        <v>21</v>
      </c>
      <c r="D91" s="28"/>
      <c r="E91" s="28"/>
      <c r="F91" s="23" t="str">
        <f>E15</f>
        <v>Povodí Vltavy Státní podnik</v>
      </c>
      <c r="G91" s="28"/>
      <c r="H91" s="28"/>
      <c r="I91" s="25" t="s">
        <v>26</v>
      </c>
      <c r="J91" s="26" t="str">
        <f>E21</f>
        <v>MVFR srchitekti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5" t="s">
        <v>25</v>
      </c>
      <c r="D92" s="28"/>
      <c r="E92" s="28"/>
      <c r="F92" s="23" t="str">
        <f>IF(E18="","",E18)</f>
        <v>Vyplň údaj</v>
      </c>
      <c r="G92" s="28"/>
      <c r="H92" s="28"/>
      <c r="I92" s="25" t="s">
        <v>29</v>
      </c>
      <c r="J92" s="26" t="str">
        <f>E24</f>
        <v>Ing. Rostislav Živný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06" t="s">
        <v>102</v>
      </c>
      <c r="D94" s="98"/>
      <c r="E94" s="98"/>
      <c r="F94" s="98"/>
      <c r="G94" s="98"/>
      <c r="H94" s="98"/>
      <c r="I94" s="98"/>
      <c r="J94" s="107" t="s">
        <v>103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08" t="s">
        <v>104</v>
      </c>
      <c r="D96" s="28"/>
      <c r="E96" s="28"/>
      <c r="F96" s="28"/>
      <c r="G96" s="28"/>
      <c r="H96" s="28"/>
      <c r="I96" s="28"/>
      <c r="J96" s="67">
        <f>J119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105</v>
      </c>
    </row>
    <row r="97" spans="1:31" s="9" customFormat="1" ht="24.95" customHeight="1">
      <c r="B97" s="109"/>
      <c r="D97" s="110" t="s">
        <v>1111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10" customFormat="1" ht="19.899999999999999" customHeight="1">
      <c r="B98" s="113"/>
      <c r="D98" s="114" t="s">
        <v>1112</v>
      </c>
      <c r="E98" s="115"/>
      <c r="F98" s="115"/>
      <c r="G98" s="115"/>
      <c r="H98" s="115"/>
      <c r="I98" s="115"/>
      <c r="J98" s="116">
        <f>J121</f>
        <v>0</v>
      </c>
      <c r="L98" s="113"/>
    </row>
    <row r="99" spans="1:31" s="10" customFormat="1" ht="19.899999999999999" customHeight="1">
      <c r="B99" s="113"/>
      <c r="D99" s="114" t="s">
        <v>1113</v>
      </c>
      <c r="E99" s="115"/>
      <c r="F99" s="115"/>
      <c r="G99" s="115"/>
      <c r="H99" s="115"/>
      <c r="I99" s="115"/>
      <c r="J99" s="116">
        <f>J123</f>
        <v>0</v>
      </c>
      <c r="L99" s="113"/>
    </row>
    <row r="100" spans="1:31" s="2" customFormat="1" ht="21.75" customHeight="1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s="2" customFormat="1" ht="6.95" customHeight="1">
      <c r="A101" s="28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5" spans="1:31" s="2" customFormat="1" ht="6.95" customHeight="1">
      <c r="A105" s="28"/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4.95" customHeight="1">
      <c r="A106" s="28"/>
      <c r="B106" s="29"/>
      <c r="C106" s="20" t="s">
        <v>125</v>
      </c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29"/>
      <c r="C108" s="25" t="s">
        <v>14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6.5" customHeight="1">
      <c r="A109" s="28"/>
      <c r="B109" s="29"/>
      <c r="C109" s="28"/>
      <c r="D109" s="28"/>
      <c r="E109" s="266" t="str">
        <f>E7</f>
        <v>VD Miřejovice Rekonstrukce bytu</v>
      </c>
      <c r="F109" s="267"/>
      <c r="G109" s="267"/>
      <c r="H109" s="267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5" t="s">
        <v>99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6.5" customHeight="1">
      <c r="A111" s="28"/>
      <c r="B111" s="29"/>
      <c r="C111" s="28"/>
      <c r="D111" s="28"/>
      <c r="E111" s="231" t="str">
        <f>E9</f>
        <v>VRN - Vedlejší rozpočtové základy</v>
      </c>
      <c r="F111" s="265"/>
      <c r="G111" s="265"/>
      <c r="H111" s="265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18</v>
      </c>
      <c r="D113" s="28"/>
      <c r="E113" s="28"/>
      <c r="F113" s="23" t="str">
        <f>F12</f>
        <v>Zagarolská 59, Nelahozeves</v>
      </c>
      <c r="G113" s="28"/>
      <c r="H113" s="28"/>
      <c r="I113" s="25" t="s">
        <v>20</v>
      </c>
      <c r="J113" s="51">
        <f>IF(J12="","",J12)</f>
        <v>44428</v>
      </c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25.7" customHeight="1">
      <c r="A115" s="28"/>
      <c r="B115" s="29"/>
      <c r="C115" s="25" t="s">
        <v>21</v>
      </c>
      <c r="D115" s="28"/>
      <c r="E115" s="28"/>
      <c r="F115" s="23" t="str">
        <f>E15</f>
        <v>Povodí Vltavy Státní podnik</v>
      </c>
      <c r="G115" s="28"/>
      <c r="H115" s="28"/>
      <c r="I115" s="25" t="s">
        <v>26</v>
      </c>
      <c r="J115" s="26" t="str">
        <f>E21</f>
        <v>MVFR srchitekti s.r.o.</v>
      </c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5.2" customHeight="1">
      <c r="A116" s="28"/>
      <c r="B116" s="29"/>
      <c r="C116" s="25" t="s">
        <v>25</v>
      </c>
      <c r="D116" s="28"/>
      <c r="E116" s="28"/>
      <c r="F116" s="23" t="str">
        <f>IF(E18="","",E18)</f>
        <v>Vyplň údaj</v>
      </c>
      <c r="G116" s="28"/>
      <c r="H116" s="28"/>
      <c r="I116" s="25" t="s">
        <v>29</v>
      </c>
      <c r="J116" s="26" t="str">
        <f>E24</f>
        <v>Ing. Rostislav Živný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0.3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11" customFormat="1" ht="29.25" customHeight="1">
      <c r="A118" s="117"/>
      <c r="B118" s="118"/>
      <c r="C118" s="119" t="s">
        <v>126</v>
      </c>
      <c r="D118" s="120" t="s">
        <v>57</v>
      </c>
      <c r="E118" s="120" t="s">
        <v>53</v>
      </c>
      <c r="F118" s="120" t="s">
        <v>54</v>
      </c>
      <c r="G118" s="120" t="s">
        <v>127</v>
      </c>
      <c r="H118" s="120" t="s">
        <v>128</v>
      </c>
      <c r="I118" s="120" t="s">
        <v>129</v>
      </c>
      <c r="J118" s="121" t="s">
        <v>103</v>
      </c>
      <c r="K118" s="122" t="s">
        <v>130</v>
      </c>
      <c r="L118" s="123"/>
      <c r="M118" s="58" t="s">
        <v>1</v>
      </c>
      <c r="N118" s="59" t="s">
        <v>36</v>
      </c>
      <c r="O118" s="59" t="s">
        <v>131</v>
      </c>
      <c r="P118" s="59" t="s">
        <v>132</v>
      </c>
      <c r="Q118" s="59" t="s">
        <v>133</v>
      </c>
      <c r="R118" s="59" t="s">
        <v>134</v>
      </c>
      <c r="S118" s="59" t="s">
        <v>135</v>
      </c>
      <c r="T118" s="60" t="s">
        <v>136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" customHeight="1">
      <c r="A119" s="28"/>
      <c r="B119" s="29"/>
      <c r="C119" s="65" t="s">
        <v>137</v>
      </c>
      <c r="D119" s="28"/>
      <c r="E119" s="28"/>
      <c r="F119" s="28"/>
      <c r="G119" s="28"/>
      <c r="H119" s="28"/>
      <c r="I119" s="28"/>
      <c r="J119" s="124">
        <f>BK119</f>
        <v>0</v>
      </c>
      <c r="K119" s="28"/>
      <c r="L119" s="29"/>
      <c r="M119" s="61"/>
      <c r="N119" s="52"/>
      <c r="O119" s="62"/>
      <c r="P119" s="125">
        <f>P120</f>
        <v>0</v>
      </c>
      <c r="Q119" s="62"/>
      <c r="R119" s="125">
        <f>R120</f>
        <v>0</v>
      </c>
      <c r="S119" s="62"/>
      <c r="T119" s="126">
        <f>T120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T119" s="16" t="s">
        <v>71</v>
      </c>
      <c r="AU119" s="16" t="s">
        <v>105</v>
      </c>
      <c r="BK119" s="127">
        <f>BK120</f>
        <v>0</v>
      </c>
    </row>
    <row r="120" spans="1:65" s="12" customFormat="1" ht="25.9" customHeight="1">
      <c r="B120" s="128"/>
      <c r="D120" s="129" t="s">
        <v>71</v>
      </c>
      <c r="E120" s="130" t="s">
        <v>95</v>
      </c>
      <c r="F120" s="130" t="s">
        <v>1114</v>
      </c>
      <c r="J120" s="131">
        <f>BK120</f>
        <v>0</v>
      </c>
      <c r="L120" s="128"/>
      <c r="M120" s="132"/>
      <c r="N120" s="133"/>
      <c r="O120" s="133"/>
      <c r="P120" s="134">
        <f>P121+P123</f>
        <v>0</v>
      </c>
      <c r="Q120" s="133"/>
      <c r="R120" s="134">
        <f>R121+R123</f>
        <v>0</v>
      </c>
      <c r="S120" s="133"/>
      <c r="T120" s="135">
        <f>T121+T123</f>
        <v>0</v>
      </c>
      <c r="AR120" s="129" t="s">
        <v>167</v>
      </c>
      <c r="AT120" s="136" t="s">
        <v>71</v>
      </c>
      <c r="AU120" s="136" t="s">
        <v>72</v>
      </c>
      <c r="AY120" s="129" t="s">
        <v>140</v>
      </c>
      <c r="BK120" s="137">
        <f>BK121+BK123</f>
        <v>0</v>
      </c>
    </row>
    <row r="121" spans="1:65" s="12" customFormat="1" ht="22.9" customHeight="1">
      <c r="B121" s="128"/>
      <c r="D121" s="129" t="s">
        <v>71</v>
      </c>
      <c r="E121" s="138" t="s">
        <v>1115</v>
      </c>
      <c r="F121" s="138" t="s">
        <v>1116</v>
      </c>
      <c r="J121" s="139">
        <f>BK121</f>
        <v>0</v>
      </c>
      <c r="L121" s="128"/>
      <c r="M121" s="132"/>
      <c r="N121" s="133"/>
      <c r="O121" s="133"/>
      <c r="P121" s="134">
        <f>P122</f>
        <v>0</v>
      </c>
      <c r="Q121" s="133"/>
      <c r="R121" s="134">
        <f>R122</f>
        <v>0</v>
      </c>
      <c r="S121" s="133"/>
      <c r="T121" s="135">
        <f>T122</f>
        <v>0</v>
      </c>
      <c r="AR121" s="129" t="s">
        <v>167</v>
      </c>
      <c r="AT121" s="136" t="s">
        <v>71</v>
      </c>
      <c r="AU121" s="136" t="s">
        <v>80</v>
      </c>
      <c r="AY121" s="129" t="s">
        <v>140</v>
      </c>
      <c r="BK121" s="137">
        <f>BK122</f>
        <v>0</v>
      </c>
    </row>
    <row r="122" spans="1:65" s="2" customFormat="1" ht="16.5" customHeight="1">
      <c r="A122" s="28"/>
      <c r="B122" s="140"/>
      <c r="C122" s="141" t="s">
        <v>80</v>
      </c>
      <c r="D122" s="141" t="s">
        <v>143</v>
      </c>
      <c r="E122" s="142" t="s">
        <v>1117</v>
      </c>
      <c r="F122" s="143" t="s">
        <v>1118</v>
      </c>
      <c r="G122" s="144" t="s">
        <v>1119</v>
      </c>
      <c r="H122" s="145">
        <v>1</v>
      </c>
      <c r="I122" s="279"/>
      <c r="J122" s="146">
        <f>ROUND(I122*H122,2)</f>
        <v>0</v>
      </c>
      <c r="K122" s="147"/>
      <c r="L122" s="29"/>
      <c r="M122" s="148" t="s">
        <v>1</v>
      </c>
      <c r="N122" s="149" t="s">
        <v>38</v>
      </c>
      <c r="O122" s="150">
        <v>0</v>
      </c>
      <c r="P122" s="150">
        <f>O122*H122</f>
        <v>0</v>
      </c>
      <c r="Q122" s="150">
        <v>0</v>
      </c>
      <c r="R122" s="150">
        <f>Q122*H122</f>
        <v>0</v>
      </c>
      <c r="S122" s="150">
        <v>0</v>
      </c>
      <c r="T122" s="151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52" t="s">
        <v>1120</v>
      </c>
      <c r="AT122" s="152" t="s">
        <v>143</v>
      </c>
      <c r="AU122" s="152" t="s">
        <v>85</v>
      </c>
      <c r="AY122" s="16" t="s">
        <v>140</v>
      </c>
      <c r="BE122" s="153">
        <f>IF(N122="základní",J122,0)</f>
        <v>0</v>
      </c>
      <c r="BF122" s="153">
        <f>IF(N122="snížená",J122,0)</f>
        <v>0</v>
      </c>
      <c r="BG122" s="153">
        <f>IF(N122="zákl. přenesená",J122,0)</f>
        <v>0</v>
      </c>
      <c r="BH122" s="153">
        <f>IF(N122="sníž. přenesená",J122,0)</f>
        <v>0</v>
      </c>
      <c r="BI122" s="153">
        <f>IF(N122="nulová",J122,0)</f>
        <v>0</v>
      </c>
      <c r="BJ122" s="16" t="s">
        <v>85</v>
      </c>
      <c r="BK122" s="153">
        <f>ROUND(I122*H122,2)</f>
        <v>0</v>
      </c>
      <c r="BL122" s="16" t="s">
        <v>1120</v>
      </c>
      <c r="BM122" s="152" t="s">
        <v>1121</v>
      </c>
    </row>
    <row r="123" spans="1:65" s="12" customFormat="1" ht="22.9" customHeight="1">
      <c r="B123" s="128"/>
      <c r="D123" s="129" t="s">
        <v>71</v>
      </c>
      <c r="E123" s="138" t="s">
        <v>1122</v>
      </c>
      <c r="F123" s="138" t="s">
        <v>1123</v>
      </c>
      <c r="J123" s="139">
        <f>BK123</f>
        <v>0</v>
      </c>
      <c r="L123" s="128"/>
      <c r="M123" s="132"/>
      <c r="N123" s="133"/>
      <c r="O123" s="133"/>
      <c r="P123" s="134">
        <f>P124</f>
        <v>0</v>
      </c>
      <c r="Q123" s="133"/>
      <c r="R123" s="134">
        <f>R124</f>
        <v>0</v>
      </c>
      <c r="S123" s="133"/>
      <c r="T123" s="135">
        <f>T124</f>
        <v>0</v>
      </c>
      <c r="AR123" s="129" t="s">
        <v>167</v>
      </c>
      <c r="AT123" s="136" t="s">
        <v>71</v>
      </c>
      <c r="AU123" s="136" t="s">
        <v>80</v>
      </c>
      <c r="AY123" s="129" t="s">
        <v>140</v>
      </c>
      <c r="BK123" s="137">
        <f>BK124</f>
        <v>0</v>
      </c>
    </row>
    <row r="124" spans="1:65" s="2" customFormat="1" ht="16.5" customHeight="1">
      <c r="A124" s="28"/>
      <c r="B124" s="140"/>
      <c r="C124" s="141" t="s">
        <v>85</v>
      </c>
      <c r="D124" s="141" t="s">
        <v>143</v>
      </c>
      <c r="E124" s="142" t="s">
        <v>1124</v>
      </c>
      <c r="F124" s="143" t="s">
        <v>1125</v>
      </c>
      <c r="G124" s="144" t="s">
        <v>1119</v>
      </c>
      <c r="H124" s="145">
        <v>1</v>
      </c>
      <c r="I124" s="279"/>
      <c r="J124" s="146">
        <f>ROUND(I124*H124,2)</f>
        <v>0</v>
      </c>
      <c r="K124" s="147"/>
      <c r="L124" s="29"/>
      <c r="M124" s="179" t="s">
        <v>1</v>
      </c>
      <c r="N124" s="180" t="s">
        <v>38</v>
      </c>
      <c r="O124" s="181">
        <v>0</v>
      </c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2" t="s">
        <v>1120</v>
      </c>
      <c r="AT124" s="152" t="s">
        <v>143</v>
      </c>
      <c r="AU124" s="152" t="s">
        <v>85</v>
      </c>
      <c r="AY124" s="16" t="s">
        <v>140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16" t="s">
        <v>85</v>
      </c>
      <c r="BK124" s="153">
        <f>ROUND(I124*H124,2)</f>
        <v>0</v>
      </c>
      <c r="BL124" s="16" t="s">
        <v>1120</v>
      </c>
      <c r="BM124" s="152" t="s">
        <v>1126</v>
      </c>
    </row>
    <row r="125" spans="1:65" s="2" customFormat="1" ht="6.95" customHeight="1">
      <c r="A125" s="28"/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29"/>
      <c r="M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</sheetData>
  <autoFilter ref="C118:K124" xr:uid="{00000000-0009-0000-0000-000006000000}"/>
  <mergeCells count="9">
    <mergeCell ref="E109:H109"/>
    <mergeCell ref="E111:H111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ARS - Architektonicko-sta...</vt:lpstr>
      <vt:lpstr>ZTI - Zdravotechnické ins...</vt:lpstr>
      <vt:lpstr>ÚT - Ústřední topení</vt:lpstr>
      <vt:lpstr>E - Elektroinstalace - si...</vt:lpstr>
      <vt:lpstr>VZT - Vzduchotechnika</vt:lpstr>
      <vt:lpstr>VRN - Vedlejší rozpočtové...</vt:lpstr>
      <vt:lpstr>'ARS - Architektonicko-sta...'!Názvy_tisku</vt:lpstr>
      <vt:lpstr>'E - Elektroinstalace - si...'!Názvy_tisku</vt:lpstr>
      <vt:lpstr>'Rekapitulace stavby'!Názvy_tisku</vt:lpstr>
      <vt:lpstr>'ÚT - Ústřední topení'!Názvy_tisku</vt:lpstr>
      <vt:lpstr>'VRN - Vedlejší rozpočtové...'!Názvy_tisku</vt:lpstr>
      <vt:lpstr>'VZT - Vzduchotechnika'!Názvy_tisku</vt:lpstr>
      <vt:lpstr>'ZTI - Zdravotechnické ins...'!Názvy_tisku</vt:lpstr>
      <vt:lpstr>'ARS - Architektonicko-sta...'!Oblast_tisku</vt:lpstr>
      <vt:lpstr>'E - Elektroinstalace - si...'!Oblast_tisku</vt:lpstr>
      <vt:lpstr>'Rekapitulace stavby'!Oblast_tisku</vt:lpstr>
      <vt:lpstr>'ÚT - Ústřední topení'!Oblast_tisku</vt:lpstr>
      <vt:lpstr>'VRN - Vedlejší rozpočtové...'!Oblast_tisku</vt:lpstr>
      <vt:lpstr>'VZT - Vzduchotechnika'!Oblast_tisku</vt:lpstr>
      <vt:lpstr>'ZTI - Zdravotechnické ins...'!Oblast_tisku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Živný</dc:creator>
  <cp:lastModifiedBy>Filip Rozsíval</cp:lastModifiedBy>
  <dcterms:created xsi:type="dcterms:W3CDTF">2021-03-10T15:52:52Z</dcterms:created>
  <dcterms:modified xsi:type="dcterms:W3CDTF">2021-09-09T14:58:39Z</dcterms:modified>
</cp:coreProperties>
</file>